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105" windowWidth="18195" windowHeight="1258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R43" i="1" l="1"/>
  <c r="Q43" i="1"/>
  <c r="P43" i="1"/>
  <c r="O43" i="1"/>
  <c r="N43" i="1"/>
  <c r="M43" i="1"/>
  <c r="L43" i="1"/>
  <c r="K43" i="1"/>
  <c r="J43" i="1"/>
  <c r="I43" i="1"/>
  <c r="H43" i="1"/>
  <c r="G43" i="1"/>
  <c r="F43" i="1"/>
  <c r="E43" i="1"/>
  <c r="R34" i="1"/>
  <c r="R44" i="1" s="1"/>
  <c r="Q34" i="1"/>
  <c r="Q44" i="1" s="1"/>
  <c r="P34" i="1"/>
  <c r="P44" i="1" s="1"/>
  <c r="O34" i="1"/>
  <c r="O44" i="1" s="1"/>
  <c r="N34" i="1"/>
  <c r="N44" i="1" s="1"/>
  <c r="M34" i="1"/>
  <c r="M44" i="1" s="1"/>
  <c r="L34" i="1"/>
  <c r="L44" i="1" s="1"/>
  <c r="K34" i="1"/>
  <c r="K44" i="1" s="1"/>
  <c r="J34" i="1"/>
  <c r="J44" i="1" s="1"/>
  <c r="I34" i="1"/>
  <c r="I44" i="1" s="1"/>
  <c r="H34" i="1"/>
  <c r="H44" i="1" s="1"/>
  <c r="G34" i="1"/>
  <c r="G44" i="1" s="1"/>
  <c r="F34" i="1"/>
  <c r="F44" i="1" s="1"/>
  <c r="E34" i="1"/>
  <c r="E44" i="1" s="1"/>
  <c r="D34" i="1"/>
  <c r="P21" i="1" l="1"/>
  <c r="O21" i="1"/>
  <c r="J21" i="1"/>
  <c r="H21" i="1"/>
  <c r="F21" i="1"/>
  <c r="E21" i="1"/>
  <c r="Q16" i="1"/>
  <c r="Q21" i="1" s="1"/>
  <c r="P16" i="1"/>
  <c r="N16" i="1"/>
  <c r="M16" i="1"/>
  <c r="L16" i="1"/>
  <c r="K16" i="1"/>
  <c r="I16" i="1"/>
  <c r="H16" i="1"/>
  <c r="G16" i="1"/>
  <c r="F16" i="1"/>
  <c r="N15" i="1"/>
  <c r="M15" i="1"/>
  <c r="L15" i="1"/>
  <c r="K15" i="1"/>
  <c r="I15" i="1"/>
  <c r="H15" i="1"/>
  <c r="G15" i="1"/>
  <c r="F15" i="1"/>
  <c r="R14" i="1"/>
  <c r="R21" i="1" s="1"/>
  <c r="P14" i="1"/>
  <c r="N14" i="1"/>
  <c r="N21" i="1" s="1"/>
  <c r="M14" i="1"/>
  <c r="M21" i="1" s="1"/>
  <c r="L14" i="1"/>
  <c r="L21" i="1" s="1"/>
  <c r="K14" i="1"/>
  <c r="K21" i="1" s="1"/>
  <c r="I14" i="1"/>
  <c r="I21" i="1" s="1"/>
  <c r="H14" i="1"/>
  <c r="G14" i="1"/>
  <c r="G21" i="1" s="1"/>
  <c r="F14" i="1"/>
  <c r="R9" i="1"/>
  <c r="R22" i="1" s="1"/>
  <c r="Q9" i="1"/>
  <c r="J9" i="1"/>
  <c r="J22" i="1" s="1"/>
  <c r="H9" i="1"/>
  <c r="H22" i="1" s="1"/>
  <c r="F9" i="1"/>
  <c r="F22" i="1" s="1"/>
  <c r="E9" i="1"/>
  <c r="E22" i="1" s="1"/>
  <c r="D9" i="1"/>
  <c r="R5" i="1"/>
  <c r="P5" i="1"/>
  <c r="P9" i="1" s="1"/>
  <c r="P22" i="1" s="1"/>
  <c r="O5" i="1"/>
  <c r="O9" i="1" s="1"/>
  <c r="O22" i="1" s="1"/>
  <c r="N5" i="1"/>
  <c r="N9" i="1" s="1"/>
  <c r="N22" i="1" s="1"/>
  <c r="M5" i="1"/>
  <c r="M9" i="1" s="1"/>
  <c r="M22" i="1" s="1"/>
  <c r="L5" i="1"/>
  <c r="L9" i="1" s="1"/>
  <c r="L22" i="1" s="1"/>
  <c r="K5" i="1"/>
  <c r="K9" i="1" s="1"/>
  <c r="K22" i="1" s="1"/>
  <c r="I5" i="1"/>
  <c r="I9" i="1" s="1"/>
  <c r="I22" i="1" s="1"/>
  <c r="H5" i="1"/>
  <c r="G5" i="1"/>
  <c r="G9" i="1" s="1"/>
  <c r="G22" i="1" s="1"/>
  <c r="F5" i="1"/>
  <c r="Q22" i="1" l="1"/>
</calcChain>
</file>

<file path=xl/sharedStrings.xml><?xml version="1.0" encoding="utf-8"?>
<sst xmlns="http://schemas.openxmlformats.org/spreadsheetml/2006/main" count="132" uniqueCount="47">
  <si>
    <t>ЗАВТРАК</t>
  </si>
  <si>
    <t>№ рец.</t>
  </si>
  <si>
    <t>№</t>
  </si>
  <si>
    <t>Наименование блюд</t>
  </si>
  <si>
    <t>Выход, г</t>
  </si>
  <si>
    <t>Стоимость</t>
  </si>
  <si>
    <t>Белки          ( г )</t>
  </si>
  <si>
    <t>Жиры           ( г )</t>
  </si>
  <si>
    <t>Углеводы   ( г )</t>
  </si>
  <si>
    <t>Калории</t>
  </si>
  <si>
    <t xml:space="preserve">   Минеральные вещества  ( мг )</t>
  </si>
  <si>
    <t>Витамины  ( мг )</t>
  </si>
  <si>
    <t>Са</t>
  </si>
  <si>
    <t>Mg</t>
  </si>
  <si>
    <t>P</t>
  </si>
  <si>
    <t>Fe</t>
  </si>
  <si>
    <t>А</t>
  </si>
  <si>
    <t>В1</t>
  </si>
  <si>
    <t>РР</t>
  </si>
  <si>
    <t>С</t>
  </si>
  <si>
    <t>1.</t>
  </si>
  <si>
    <t>Омлет натуральный</t>
  </si>
  <si>
    <t>2.</t>
  </si>
  <si>
    <t>Хлеб пшеничный 1с.</t>
  </si>
  <si>
    <t>3.</t>
  </si>
  <si>
    <t xml:space="preserve">Пряники </t>
  </si>
  <si>
    <t>4.</t>
  </si>
  <si>
    <t>Чай с сахаром</t>
  </si>
  <si>
    <t>Всего</t>
  </si>
  <si>
    <t>ОБЕД</t>
  </si>
  <si>
    <t>Салат из свеклы отварной</t>
  </si>
  <si>
    <t xml:space="preserve"> Суп картофельный с  рисовой крупой</t>
  </si>
  <si>
    <t>Гуляш из говядины</t>
  </si>
  <si>
    <t>100/30</t>
  </si>
  <si>
    <t>Макаронные изделия отварные с маслом</t>
  </si>
  <si>
    <t>5.</t>
  </si>
  <si>
    <t>Компот из кураги</t>
  </si>
  <si>
    <t>6.</t>
  </si>
  <si>
    <t>Хлеб ржаной</t>
  </si>
  <si>
    <t>7.</t>
  </si>
  <si>
    <t xml:space="preserve">Хлеб пшеничный </t>
  </si>
  <si>
    <t>8.</t>
  </si>
  <si>
    <t>Снежок</t>
  </si>
  <si>
    <t>ИТОГО:</t>
  </si>
  <si>
    <t>День 7 (старше 12 лет)</t>
  </si>
  <si>
    <t>День 7 (7-11 лет)</t>
  </si>
  <si>
    <t>50/25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</si>
</sst>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vertical="center"/>
    </xf>
    <xf numFmtId="2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0" fontId="1" fillId="0" borderId="1" xfId="0" applyFont="1" applyBorder="1"/>
    <xf numFmtId="0" fontId="1" fillId="0" borderId="1" xfId="0" applyFont="1" applyBorder="1" applyAlignment="1">
      <alignment horizontal="center" wrapText="1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left" wrapText="1"/>
    </xf>
    <xf numFmtId="0" fontId="1" fillId="2" borderId="1" xfId="0" applyFont="1" applyFill="1" applyBorder="1" applyAlignment="1">
      <alignment wrapText="1"/>
    </xf>
    <xf numFmtId="2" fontId="1" fillId="0" borderId="1" xfId="0" applyNumberFormat="1" applyFont="1" applyBorder="1"/>
    <xf numFmtId="2" fontId="0" fillId="0" borderId="1" xfId="0" applyNumberFormat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2" fontId="1" fillId="0" borderId="6" xfId="0" applyNumberFormat="1" applyFont="1" applyBorder="1" applyAlignment="1">
      <alignment horizontal="center" wrapText="1"/>
    </xf>
    <xf numFmtId="2" fontId="1" fillId="2" borderId="1" xfId="0" applyNumberFormat="1" applyFont="1" applyFill="1" applyBorder="1"/>
    <xf numFmtId="1" fontId="1" fillId="0" borderId="1" xfId="0" applyNumberFormat="1" applyFont="1" applyBorder="1" applyAlignment="1">
      <alignment horizontal="center"/>
    </xf>
    <xf numFmtId="0" fontId="0" fillId="0" borderId="1" xfId="0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vertical="center"/>
    </xf>
    <xf numFmtId="2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1" fontId="1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" xfId="0" applyBorder="1"/>
    <xf numFmtId="0" fontId="2" fillId="0" borderId="1" xfId="0" applyFont="1" applyBorder="1" applyAlignment="1">
      <alignment horizontal="center" vertic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left" wrapText="1"/>
    </xf>
    <xf numFmtId="0" fontId="1" fillId="2" borderId="1" xfId="0" applyFont="1" applyFill="1" applyBorder="1" applyAlignment="1">
      <alignment wrapText="1"/>
    </xf>
    <xf numFmtId="2" fontId="1" fillId="0" borderId="1" xfId="0" applyNumberFormat="1" applyFont="1" applyBorder="1"/>
    <xf numFmtId="2" fontId="0" fillId="0" borderId="1" xfId="0" applyNumberFormat="1" applyBorder="1" applyAlignment="1">
      <alignment horizontal="center"/>
    </xf>
    <xf numFmtId="2" fontId="1" fillId="2" borderId="1" xfId="0" applyNumberFormat="1" applyFont="1" applyFill="1" applyBorder="1"/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2" fillId="0" borderId="1" xfId="0" applyFont="1" applyBorder="1" applyAlignment="1">
      <alignment horizontal="right"/>
    </xf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2" fontId="1" fillId="0" borderId="0" xfId="0" applyNumberFormat="1" applyFont="1" applyBorder="1" applyAlignment="1">
      <alignment horizontal="center"/>
    </xf>
    <xf numFmtId="2" fontId="1" fillId="0" borderId="0" xfId="0" applyNumberFormat="1" applyFont="1" applyBorder="1"/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2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right"/>
    </xf>
    <xf numFmtId="2" fontId="2" fillId="0" borderId="0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7"/>
  <sheetViews>
    <sheetView tabSelected="1" topLeftCell="A25" workbookViewId="0">
      <selection activeCell="A46" sqref="A46:C46"/>
    </sheetView>
  </sheetViews>
  <sheetFormatPr defaultRowHeight="15" x14ac:dyDescent="0.25"/>
  <sheetData>
    <row r="1" spans="1:18" ht="15.75" x14ac:dyDescent="0.25">
      <c r="A1" s="53" t="s">
        <v>44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5"/>
    </row>
    <row r="2" spans="1:18" ht="15.75" x14ac:dyDescent="0.25">
      <c r="A2" s="48" t="s">
        <v>0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</row>
    <row r="3" spans="1:18" ht="15" customHeight="1" x14ac:dyDescent="0.25">
      <c r="A3" s="51" t="s">
        <v>1</v>
      </c>
      <c r="B3" s="52" t="s">
        <v>2</v>
      </c>
      <c r="C3" s="51" t="s">
        <v>3</v>
      </c>
      <c r="D3" s="52" t="s">
        <v>4</v>
      </c>
      <c r="E3" s="52" t="s">
        <v>5</v>
      </c>
      <c r="F3" s="49" t="s">
        <v>6</v>
      </c>
      <c r="G3" s="49" t="s">
        <v>7</v>
      </c>
      <c r="H3" s="49" t="s">
        <v>8</v>
      </c>
      <c r="I3" s="52" t="s">
        <v>9</v>
      </c>
      <c r="J3" s="9"/>
      <c r="K3" s="7" t="s">
        <v>10</v>
      </c>
      <c r="L3" s="7"/>
      <c r="M3" s="7"/>
      <c r="N3" s="7"/>
      <c r="O3" s="52" t="s">
        <v>11</v>
      </c>
      <c r="P3" s="52"/>
      <c r="Q3" s="52"/>
      <c r="R3" s="52"/>
    </row>
    <row r="4" spans="1:18" x14ac:dyDescent="0.25">
      <c r="A4" s="51"/>
      <c r="B4" s="52"/>
      <c r="C4" s="51"/>
      <c r="D4" s="52"/>
      <c r="E4" s="52"/>
      <c r="F4" s="50"/>
      <c r="G4" s="50"/>
      <c r="H4" s="50"/>
      <c r="I4" s="52"/>
      <c r="J4" s="9"/>
      <c r="K4" s="24" t="s">
        <v>12</v>
      </c>
      <c r="L4" s="25" t="s">
        <v>13</v>
      </c>
      <c r="M4" s="25" t="s">
        <v>14</v>
      </c>
      <c r="N4" s="25" t="s">
        <v>15</v>
      </c>
      <c r="O4" s="25" t="s">
        <v>16</v>
      </c>
      <c r="P4" s="25" t="s">
        <v>17</v>
      </c>
      <c r="Q4" s="25" t="s">
        <v>18</v>
      </c>
      <c r="R4" s="25" t="s">
        <v>19</v>
      </c>
    </row>
    <row r="5" spans="1:18" ht="39" x14ac:dyDescent="0.25">
      <c r="A5" s="1">
        <v>210</v>
      </c>
      <c r="B5" s="13" t="s">
        <v>20</v>
      </c>
      <c r="C5" s="16" t="s">
        <v>21</v>
      </c>
      <c r="D5" s="1">
        <v>250</v>
      </c>
      <c r="E5" s="2">
        <v>86.61</v>
      </c>
      <c r="F5" s="2">
        <f>13.7*250/200</f>
        <v>17.125</v>
      </c>
      <c r="G5" s="2">
        <f>27.6*250/200</f>
        <v>34.5</v>
      </c>
      <c r="H5" s="2">
        <f>14.5*250/200</f>
        <v>18.125</v>
      </c>
      <c r="I5" s="2">
        <f>362.1*250/200</f>
        <v>452.625</v>
      </c>
      <c r="J5" s="17"/>
      <c r="K5" s="2">
        <f>113.9*250/200</f>
        <v>142.375</v>
      </c>
      <c r="L5" s="2">
        <f>19.5*250/200</f>
        <v>24.375</v>
      </c>
      <c r="M5" s="2">
        <f>259.8*250/200</f>
        <v>324.75</v>
      </c>
      <c r="N5" s="2">
        <f>3*250/200</f>
        <v>3.75</v>
      </c>
      <c r="O5" s="2">
        <f>339.8*250/200</f>
        <v>424.75</v>
      </c>
      <c r="P5" s="2">
        <f>0.2*250/200</f>
        <v>0.25</v>
      </c>
      <c r="Q5" s="2">
        <v>0</v>
      </c>
      <c r="R5" s="2">
        <f>0.3*250/200</f>
        <v>0.375</v>
      </c>
    </row>
    <row r="6" spans="1:18" x14ac:dyDescent="0.25">
      <c r="A6" s="1"/>
      <c r="B6" s="1" t="s">
        <v>22</v>
      </c>
      <c r="C6" s="12" t="s">
        <v>23</v>
      </c>
      <c r="D6" s="13">
        <v>40</v>
      </c>
      <c r="E6" s="14">
        <v>2.93</v>
      </c>
      <c r="F6" s="14">
        <v>3.16</v>
      </c>
      <c r="G6" s="14">
        <v>0.4</v>
      </c>
      <c r="H6" s="14">
        <v>19.32</v>
      </c>
      <c r="I6" s="14">
        <v>93.52</v>
      </c>
      <c r="J6" s="21"/>
      <c r="K6" s="14">
        <v>9.1999999999999993</v>
      </c>
      <c r="L6" s="14">
        <v>13.2</v>
      </c>
      <c r="M6" s="14">
        <v>34.799999999999997</v>
      </c>
      <c r="N6" s="14">
        <v>0.44</v>
      </c>
      <c r="O6" s="14">
        <v>0</v>
      </c>
      <c r="P6" s="14">
        <v>0.04</v>
      </c>
      <c r="Q6" s="14">
        <v>0.09</v>
      </c>
      <c r="R6" s="14">
        <v>0.1</v>
      </c>
    </row>
    <row r="7" spans="1:18" x14ac:dyDescent="0.25">
      <c r="A7" s="1"/>
      <c r="B7" s="1" t="s">
        <v>24</v>
      </c>
      <c r="C7" s="12" t="s">
        <v>25</v>
      </c>
      <c r="D7" s="13">
        <v>60</v>
      </c>
      <c r="E7" s="14">
        <v>13.2</v>
      </c>
      <c r="F7" s="14">
        <v>3</v>
      </c>
      <c r="G7" s="14">
        <v>2.33</v>
      </c>
      <c r="H7" s="14">
        <v>37.5</v>
      </c>
      <c r="I7" s="14">
        <v>183.33</v>
      </c>
      <c r="J7" s="21"/>
      <c r="K7" s="14">
        <v>5</v>
      </c>
      <c r="L7" s="14">
        <v>5</v>
      </c>
      <c r="M7" s="14">
        <v>25</v>
      </c>
      <c r="N7" s="14">
        <v>0.33</v>
      </c>
      <c r="O7" s="14">
        <v>0</v>
      </c>
      <c r="P7" s="14">
        <v>0.03</v>
      </c>
      <c r="Q7" s="14">
        <v>0.33</v>
      </c>
      <c r="R7" s="14">
        <v>0</v>
      </c>
    </row>
    <row r="8" spans="1:18" x14ac:dyDescent="0.25">
      <c r="A8" s="1">
        <v>376</v>
      </c>
      <c r="B8" s="1" t="s">
        <v>26</v>
      </c>
      <c r="C8" s="12" t="s">
        <v>27</v>
      </c>
      <c r="D8" s="1">
        <v>200</v>
      </c>
      <c r="E8" s="2">
        <v>1.88</v>
      </c>
      <c r="F8" s="2">
        <v>0.1</v>
      </c>
      <c r="G8" s="2">
        <v>0</v>
      </c>
      <c r="H8" s="2">
        <v>15</v>
      </c>
      <c r="I8" s="2">
        <v>60</v>
      </c>
      <c r="J8" s="17"/>
      <c r="K8" s="2">
        <v>5</v>
      </c>
      <c r="L8" s="2">
        <v>0</v>
      </c>
      <c r="M8" s="2">
        <v>0</v>
      </c>
      <c r="N8" s="2">
        <v>2</v>
      </c>
      <c r="O8" s="2">
        <v>0</v>
      </c>
      <c r="P8" s="2">
        <v>0</v>
      </c>
      <c r="Q8" s="2">
        <v>0</v>
      </c>
      <c r="R8" s="2">
        <v>0</v>
      </c>
    </row>
    <row r="9" spans="1:18" x14ac:dyDescent="0.25">
      <c r="A9" s="47" t="s">
        <v>28</v>
      </c>
      <c r="B9" s="47"/>
      <c r="C9" s="47"/>
      <c r="D9" s="25">
        <f t="shared" ref="D9:R9" si="0">SUM(D5:D8)</f>
        <v>550</v>
      </c>
      <c r="E9" s="8">
        <f t="shared" si="0"/>
        <v>104.62</v>
      </c>
      <c r="F9" s="8">
        <f t="shared" si="0"/>
        <v>23.385000000000002</v>
      </c>
      <c r="G9" s="8">
        <f t="shared" si="0"/>
        <v>37.229999999999997</v>
      </c>
      <c r="H9" s="8">
        <f t="shared" si="0"/>
        <v>89.944999999999993</v>
      </c>
      <c r="I9" s="8">
        <f t="shared" si="0"/>
        <v>789.47500000000002</v>
      </c>
      <c r="J9" s="8">
        <f t="shared" si="0"/>
        <v>0</v>
      </c>
      <c r="K9" s="8">
        <f t="shared" si="0"/>
        <v>161.57499999999999</v>
      </c>
      <c r="L9" s="8">
        <f t="shared" si="0"/>
        <v>42.575000000000003</v>
      </c>
      <c r="M9" s="8">
        <f t="shared" si="0"/>
        <v>384.55</v>
      </c>
      <c r="N9" s="8">
        <f t="shared" si="0"/>
        <v>6.5200000000000005</v>
      </c>
      <c r="O9" s="8">
        <f t="shared" si="0"/>
        <v>424.75</v>
      </c>
      <c r="P9" s="8">
        <f t="shared" si="0"/>
        <v>0.31999999999999995</v>
      </c>
      <c r="Q9" s="8">
        <f t="shared" si="0"/>
        <v>0.42000000000000004</v>
      </c>
      <c r="R9" s="8">
        <f t="shared" si="0"/>
        <v>0.47499999999999998</v>
      </c>
    </row>
    <row r="10" spans="1:18" ht="15.75" x14ac:dyDescent="0.25">
      <c r="A10" s="48" t="s">
        <v>29</v>
      </c>
      <c r="B10" s="48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48"/>
    </row>
    <row r="11" spans="1:18" ht="15" customHeight="1" x14ac:dyDescent="0.25">
      <c r="A11" s="51" t="s">
        <v>1</v>
      </c>
      <c r="B11" s="52" t="s">
        <v>2</v>
      </c>
      <c r="C11" s="51" t="s">
        <v>3</v>
      </c>
      <c r="D11" s="52" t="s">
        <v>4</v>
      </c>
      <c r="E11" s="52" t="s">
        <v>5</v>
      </c>
      <c r="F11" s="49" t="s">
        <v>6</v>
      </c>
      <c r="G11" s="49" t="s">
        <v>7</v>
      </c>
      <c r="H11" s="49" t="s">
        <v>8</v>
      </c>
      <c r="I11" s="52" t="s">
        <v>9</v>
      </c>
      <c r="J11" s="9"/>
      <c r="K11" s="7" t="s">
        <v>10</v>
      </c>
      <c r="L11" s="7"/>
      <c r="M11" s="7"/>
      <c r="N11" s="7"/>
      <c r="O11" s="52" t="s">
        <v>11</v>
      </c>
      <c r="P11" s="52"/>
      <c r="Q11" s="52"/>
      <c r="R11" s="52"/>
    </row>
    <row r="12" spans="1:18" x14ac:dyDescent="0.25">
      <c r="A12" s="51"/>
      <c r="B12" s="52"/>
      <c r="C12" s="51"/>
      <c r="D12" s="52"/>
      <c r="E12" s="52"/>
      <c r="F12" s="50"/>
      <c r="G12" s="50"/>
      <c r="H12" s="50"/>
      <c r="I12" s="52"/>
      <c r="J12" s="9"/>
      <c r="K12" s="24" t="s">
        <v>12</v>
      </c>
      <c r="L12" s="25" t="s">
        <v>13</v>
      </c>
      <c r="M12" s="25" t="s">
        <v>14</v>
      </c>
      <c r="N12" s="25" t="s">
        <v>15</v>
      </c>
      <c r="O12" s="25" t="s">
        <v>16</v>
      </c>
      <c r="P12" s="25" t="s">
        <v>17</v>
      </c>
      <c r="Q12" s="25" t="s">
        <v>18</v>
      </c>
      <c r="R12" s="25" t="s">
        <v>19</v>
      </c>
    </row>
    <row r="13" spans="1:18" ht="39" x14ac:dyDescent="0.25">
      <c r="A13" s="11">
        <v>52</v>
      </c>
      <c r="B13" s="1" t="s">
        <v>20</v>
      </c>
      <c r="C13" s="5" t="s">
        <v>30</v>
      </c>
      <c r="D13" s="1">
        <v>100</v>
      </c>
      <c r="E13" s="2">
        <v>8.3699999999999992</v>
      </c>
      <c r="F13" s="20">
        <v>1.7</v>
      </c>
      <c r="G13" s="20">
        <v>6</v>
      </c>
      <c r="H13" s="20">
        <v>11</v>
      </c>
      <c r="I13" s="2">
        <v>104</v>
      </c>
      <c r="J13" s="2"/>
      <c r="K13" s="2">
        <v>35.200000000000003</v>
      </c>
      <c r="L13" s="2">
        <v>20.8</v>
      </c>
      <c r="M13" s="2">
        <v>41</v>
      </c>
      <c r="N13" s="2">
        <v>1.3</v>
      </c>
      <c r="O13" s="2">
        <v>0</v>
      </c>
      <c r="P13" s="2">
        <v>0</v>
      </c>
      <c r="Q13" s="2">
        <v>0.2</v>
      </c>
      <c r="R13" s="2">
        <v>9.5</v>
      </c>
    </row>
    <row r="14" spans="1:18" ht="64.5" x14ac:dyDescent="0.25">
      <c r="A14" s="1">
        <v>101</v>
      </c>
      <c r="B14" s="1" t="s">
        <v>22</v>
      </c>
      <c r="C14" s="5" t="s">
        <v>31</v>
      </c>
      <c r="D14" s="1">
        <v>250</v>
      </c>
      <c r="E14" s="2">
        <v>7.98</v>
      </c>
      <c r="F14" s="2">
        <f>2*250/200</f>
        <v>2.5</v>
      </c>
      <c r="G14" s="2">
        <f>2.7*250/200</f>
        <v>3.375</v>
      </c>
      <c r="H14" s="2">
        <f>20.9*250/200</f>
        <v>26.125</v>
      </c>
      <c r="I14" s="2">
        <f>116.3*250/200</f>
        <v>145.375</v>
      </c>
      <c r="J14" s="17"/>
      <c r="K14" s="2">
        <f>23.1*250/200</f>
        <v>28.875</v>
      </c>
      <c r="L14" s="2">
        <f>25*250/200</f>
        <v>31.25</v>
      </c>
      <c r="M14" s="2">
        <f>62.6*250/200</f>
        <v>78.25</v>
      </c>
      <c r="N14" s="2">
        <f>0.9*250/200</f>
        <v>1.125</v>
      </c>
      <c r="O14" s="2">
        <v>0</v>
      </c>
      <c r="P14" s="2">
        <f>0.1*250/200</f>
        <v>0.125</v>
      </c>
      <c r="Q14" s="2">
        <v>0</v>
      </c>
      <c r="R14" s="2">
        <f>8.25*250/200</f>
        <v>10.3125</v>
      </c>
    </row>
    <row r="15" spans="1:18" x14ac:dyDescent="0.25">
      <c r="A15" s="1">
        <v>260</v>
      </c>
      <c r="B15" s="1" t="s">
        <v>24</v>
      </c>
      <c r="C15" s="6" t="s">
        <v>32</v>
      </c>
      <c r="D15" s="13" t="s">
        <v>33</v>
      </c>
      <c r="E15" s="1">
        <v>128.16999999999999</v>
      </c>
      <c r="F15" s="1">
        <f>23.1*100/150</f>
        <v>15.4</v>
      </c>
      <c r="G15" s="3">
        <f>9.6*100/150</f>
        <v>6.4</v>
      </c>
      <c r="H15" s="1">
        <f>5.7*100/150</f>
        <v>3.8</v>
      </c>
      <c r="I15" s="3">
        <f>201*100/150</f>
        <v>134</v>
      </c>
      <c r="J15" s="23"/>
      <c r="K15" s="3">
        <f>23.7*100/150</f>
        <v>15.8</v>
      </c>
      <c r="L15" s="3">
        <f>25.2*100/150</f>
        <v>16.8</v>
      </c>
      <c r="M15" s="3">
        <f>188.4*100/150</f>
        <v>125.6</v>
      </c>
      <c r="N15" s="3">
        <f>2.1*100/150</f>
        <v>1.4</v>
      </c>
      <c r="O15" s="22">
        <v>0</v>
      </c>
      <c r="P15" s="3">
        <v>0.3</v>
      </c>
      <c r="Q15" s="22">
        <v>0</v>
      </c>
      <c r="R15" s="3">
        <v>1.2</v>
      </c>
    </row>
    <row r="16" spans="1:18" ht="64.5" x14ac:dyDescent="0.25">
      <c r="A16" s="1">
        <v>309</v>
      </c>
      <c r="B16" s="13" t="s">
        <v>26</v>
      </c>
      <c r="C16" s="15" t="s">
        <v>34</v>
      </c>
      <c r="D16" s="13">
        <v>180</v>
      </c>
      <c r="E16" s="2">
        <v>11.92</v>
      </c>
      <c r="F16" s="2">
        <f>5.52*180/150</f>
        <v>6.6239999999999997</v>
      </c>
      <c r="G16" s="2">
        <f>4.5*180/150</f>
        <v>5.4</v>
      </c>
      <c r="H16" s="2">
        <f>26.45*180/150</f>
        <v>31.74</v>
      </c>
      <c r="I16" s="2">
        <f>168.45*180/150</f>
        <v>202.14</v>
      </c>
      <c r="J16" s="18"/>
      <c r="K16" s="2">
        <f>4.86*180/150</f>
        <v>5.8320000000000007</v>
      </c>
      <c r="L16" s="2">
        <f>21.12*180/150</f>
        <v>25.344000000000001</v>
      </c>
      <c r="M16" s="2">
        <f>37.17*180/150</f>
        <v>44.603999999999999</v>
      </c>
      <c r="N16" s="2">
        <f>1.1025*180/150</f>
        <v>1.3230000000000002</v>
      </c>
      <c r="O16" s="2">
        <v>0</v>
      </c>
      <c r="P16" s="2">
        <f>0.0525*180/150</f>
        <v>6.3E-2</v>
      </c>
      <c r="Q16" s="2">
        <f>0.78*180/150</f>
        <v>0.93600000000000005</v>
      </c>
      <c r="R16" s="2">
        <v>0</v>
      </c>
    </row>
    <row r="17" spans="1:18" ht="26.25" x14ac:dyDescent="0.25">
      <c r="A17" s="1">
        <v>348</v>
      </c>
      <c r="B17" s="1" t="s">
        <v>35</v>
      </c>
      <c r="C17" s="4" t="s">
        <v>36</v>
      </c>
      <c r="D17" s="1">
        <v>200</v>
      </c>
      <c r="E17" s="2">
        <v>12.22</v>
      </c>
      <c r="F17" s="2">
        <v>1</v>
      </c>
      <c r="G17" s="2">
        <v>0</v>
      </c>
      <c r="H17" s="2">
        <v>34</v>
      </c>
      <c r="I17" s="2">
        <v>140.19999999999999</v>
      </c>
      <c r="J17" s="17"/>
      <c r="K17" s="2">
        <v>32.5</v>
      </c>
      <c r="L17" s="2">
        <v>0</v>
      </c>
      <c r="M17" s="2">
        <v>0</v>
      </c>
      <c r="N17" s="2">
        <v>0.7</v>
      </c>
      <c r="O17" s="2">
        <v>0</v>
      </c>
      <c r="P17" s="2">
        <v>0.1</v>
      </c>
      <c r="Q17" s="2">
        <v>0</v>
      </c>
      <c r="R17" s="2">
        <v>0.8</v>
      </c>
    </row>
    <row r="18" spans="1:18" ht="26.25" x14ac:dyDescent="0.25">
      <c r="A18" s="1"/>
      <c r="B18" s="1" t="s">
        <v>37</v>
      </c>
      <c r="C18" s="4" t="s">
        <v>38</v>
      </c>
      <c r="D18" s="13">
        <v>40</v>
      </c>
      <c r="E18" s="2">
        <v>2.93</v>
      </c>
      <c r="F18" s="2">
        <v>2.2400000000000002</v>
      </c>
      <c r="G18" s="2">
        <v>0.44000000000000006</v>
      </c>
      <c r="H18" s="2">
        <v>19.759999999999998</v>
      </c>
      <c r="I18" s="2">
        <v>91.960000000000008</v>
      </c>
      <c r="J18" s="17"/>
      <c r="K18" s="2">
        <v>9.1999999999999993</v>
      </c>
      <c r="L18" s="2">
        <v>10</v>
      </c>
      <c r="M18" s="2">
        <v>42.4</v>
      </c>
      <c r="N18" s="2">
        <v>1.24</v>
      </c>
      <c r="O18" s="2">
        <v>0</v>
      </c>
      <c r="P18" s="2">
        <v>0.04</v>
      </c>
      <c r="Q18" s="2">
        <v>0</v>
      </c>
      <c r="R18" s="2">
        <v>0</v>
      </c>
    </row>
    <row r="19" spans="1:18" x14ac:dyDescent="0.25">
      <c r="A19" s="1"/>
      <c r="B19" s="1" t="s">
        <v>39</v>
      </c>
      <c r="C19" s="10" t="s">
        <v>40</v>
      </c>
      <c r="D19" s="13">
        <v>70</v>
      </c>
      <c r="E19" s="14">
        <v>5.13</v>
      </c>
      <c r="F19" s="2">
        <v>5.53</v>
      </c>
      <c r="G19" s="2">
        <v>0.7</v>
      </c>
      <c r="H19" s="2">
        <v>33.81</v>
      </c>
      <c r="I19" s="2">
        <v>163.66</v>
      </c>
      <c r="J19" s="17"/>
      <c r="K19" s="2">
        <v>16.100000000000001</v>
      </c>
      <c r="L19" s="2">
        <v>23.1</v>
      </c>
      <c r="M19" s="2">
        <v>60.9</v>
      </c>
      <c r="N19" s="2">
        <v>0.77</v>
      </c>
      <c r="O19" s="2">
        <v>0</v>
      </c>
      <c r="P19" s="2">
        <v>7.0000000000000007E-2</v>
      </c>
      <c r="Q19" s="2">
        <v>0</v>
      </c>
      <c r="R19" s="2">
        <v>0</v>
      </c>
    </row>
    <row r="20" spans="1:18" x14ac:dyDescent="0.25">
      <c r="A20" s="1">
        <v>386</v>
      </c>
      <c r="B20" s="1" t="s">
        <v>41</v>
      </c>
      <c r="C20" s="10" t="s">
        <v>42</v>
      </c>
      <c r="D20" s="1">
        <v>100</v>
      </c>
      <c r="E20" s="2">
        <v>11.33</v>
      </c>
      <c r="F20" s="2">
        <v>2.7</v>
      </c>
      <c r="G20" s="2">
        <v>2.5</v>
      </c>
      <c r="H20" s="2">
        <v>10.8</v>
      </c>
      <c r="I20" s="2">
        <v>79</v>
      </c>
      <c r="J20" s="17"/>
      <c r="K20" s="2">
        <v>121</v>
      </c>
      <c r="L20" s="2">
        <v>15</v>
      </c>
      <c r="M20" s="2">
        <v>94</v>
      </c>
      <c r="N20" s="2">
        <v>0.1</v>
      </c>
      <c r="O20" s="2">
        <v>20</v>
      </c>
      <c r="P20" s="2">
        <v>4.4999999999999998E-2</v>
      </c>
      <c r="Q20" s="2">
        <v>0.1</v>
      </c>
      <c r="R20" s="2">
        <v>1.35</v>
      </c>
    </row>
    <row r="21" spans="1:18" x14ac:dyDescent="0.25">
      <c r="A21" s="47" t="s">
        <v>28</v>
      </c>
      <c r="B21" s="47"/>
      <c r="C21" s="47"/>
      <c r="D21" s="19">
        <v>1070</v>
      </c>
      <c r="E21" s="8">
        <f t="shared" ref="E21:R21" si="1">SUM(E13:E20)</f>
        <v>188.04999999999998</v>
      </c>
      <c r="F21" s="8">
        <f t="shared" si="1"/>
        <v>37.694000000000003</v>
      </c>
      <c r="G21" s="8">
        <f t="shared" si="1"/>
        <v>24.815000000000001</v>
      </c>
      <c r="H21" s="8">
        <f t="shared" si="1"/>
        <v>171.035</v>
      </c>
      <c r="I21" s="8">
        <f t="shared" si="1"/>
        <v>1060.335</v>
      </c>
      <c r="J21" s="8">
        <f t="shared" si="1"/>
        <v>0</v>
      </c>
      <c r="K21" s="8">
        <f t="shared" si="1"/>
        <v>264.50700000000001</v>
      </c>
      <c r="L21" s="8">
        <f t="shared" si="1"/>
        <v>142.29399999999998</v>
      </c>
      <c r="M21" s="8">
        <f t="shared" si="1"/>
        <v>486.75399999999996</v>
      </c>
      <c r="N21" s="8">
        <f t="shared" si="1"/>
        <v>7.9580000000000002</v>
      </c>
      <c r="O21" s="8">
        <f t="shared" si="1"/>
        <v>20</v>
      </c>
      <c r="P21" s="8">
        <f t="shared" si="1"/>
        <v>0.74299999999999999</v>
      </c>
      <c r="Q21" s="8">
        <f t="shared" si="1"/>
        <v>1.2360000000000002</v>
      </c>
      <c r="R21" s="8">
        <f t="shared" si="1"/>
        <v>23.162500000000001</v>
      </c>
    </row>
    <row r="22" spans="1:18" x14ac:dyDescent="0.25">
      <c r="A22" s="56" t="s">
        <v>43</v>
      </c>
      <c r="B22" s="56"/>
      <c r="C22" s="56"/>
      <c r="D22" s="56"/>
      <c r="E22" s="8">
        <f t="shared" ref="E22:R22" si="2">E9+E21</f>
        <v>292.66999999999996</v>
      </c>
      <c r="F22" s="8">
        <f t="shared" si="2"/>
        <v>61.079000000000008</v>
      </c>
      <c r="G22" s="8">
        <f t="shared" si="2"/>
        <v>62.045000000000002</v>
      </c>
      <c r="H22" s="8">
        <f t="shared" si="2"/>
        <v>260.98</v>
      </c>
      <c r="I22" s="8">
        <f t="shared" si="2"/>
        <v>1849.81</v>
      </c>
      <c r="J22" s="8">
        <f t="shared" si="2"/>
        <v>0</v>
      </c>
      <c r="K22" s="8">
        <f t="shared" si="2"/>
        <v>426.08199999999999</v>
      </c>
      <c r="L22" s="8">
        <f t="shared" si="2"/>
        <v>184.86899999999997</v>
      </c>
      <c r="M22" s="8">
        <f t="shared" si="2"/>
        <v>871.30399999999997</v>
      </c>
      <c r="N22" s="8">
        <f t="shared" si="2"/>
        <v>14.478000000000002</v>
      </c>
      <c r="O22" s="8">
        <f t="shared" si="2"/>
        <v>444.75</v>
      </c>
      <c r="P22" s="8">
        <f t="shared" si="2"/>
        <v>1.0629999999999999</v>
      </c>
      <c r="Q22" s="8">
        <f t="shared" si="2"/>
        <v>1.6560000000000001</v>
      </c>
      <c r="R22" s="8">
        <f t="shared" si="2"/>
        <v>23.637500000000003</v>
      </c>
    </row>
    <row r="26" spans="1:18" ht="15.75" x14ac:dyDescent="0.25">
      <c r="A26" s="53" t="s">
        <v>45</v>
      </c>
      <c r="B26" s="54"/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5"/>
    </row>
    <row r="27" spans="1:18" ht="15.75" x14ac:dyDescent="0.25">
      <c r="A27" s="48" t="s">
        <v>0</v>
      </c>
      <c r="B27" s="48"/>
      <c r="C27" s="48"/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</row>
    <row r="28" spans="1:18" ht="15" customHeight="1" x14ac:dyDescent="0.25">
      <c r="A28" s="51" t="s">
        <v>1</v>
      </c>
      <c r="B28" s="52" t="s">
        <v>2</v>
      </c>
      <c r="C28" s="51" t="s">
        <v>3</v>
      </c>
      <c r="D28" s="52" t="s">
        <v>4</v>
      </c>
      <c r="E28" s="52" t="s">
        <v>5</v>
      </c>
      <c r="F28" s="49" t="s">
        <v>6</v>
      </c>
      <c r="G28" s="49" t="s">
        <v>7</v>
      </c>
      <c r="H28" s="49" t="s">
        <v>8</v>
      </c>
      <c r="I28" s="52" t="s">
        <v>9</v>
      </c>
      <c r="J28" s="32"/>
      <c r="K28" s="30" t="s">
        <v>10</v>
      </c>
      <c r="L28" s="30"/>
      <c r="M28" s="30"/>
      <c r="N28" s="30"/>
      <c r="O28" s="52" t="s">
        <v>11</v>
      </c>
      <c r="P28" s="52"/>
      <c r="Q28" s="52"/>
      <c r="R28" s="52"/>
    </row>
    <row r="29" spans="1:18" x14ac:dyDescent="0.25">
      <c r="A29" s="51"/>
      <c r="B29" s="52"/>
      <c r="C29" s="51"/>
      <c r="D29" s="52"/>
      <c r="E29" s="52"/>
      <c r="F29" s="50"/>
      <c r="G29" s="50"/>
      <c r="H29" s="50"/>
      <c r="I29" s="52"/>
      <c r="J29" s="32"/>
      <c r="K29" s="36" t="s">
        <v>12</v>
      </c>
      <c r="L29" s="34" t="s">
        <v>13</v>
      </c>
      <c r="M29" s="34" t="s">
        <v>14</v>
      </c>
      <c r="N29" s="34" t="s">
        <v>15</v>
      </c>
      <c r="O29" s="34" t="s">
        <v>16</v>
      </c>
      <c r="P29" s="34" t="s">
        <v>17</v>
      </c>
      <c r="Q29" s="34" t="s">
        <v>18</v>
      </c>
      <c r="R29" s="34" t="s">
        <v>19</v>
      </c>
    </row>
    <row r="30" spans="1:18" ht="39" x14ac:dyDescent="0.25">
      <c r="A30" s="38">
        <v>210</v>
      </c>
      <c r="B30" s="38" t="s">
        <v>20</v>
      </c>
      <c r="C30" s="43" t="s">
        <v>21</v>
      </c>
      <c r="D30" s="26">
        <v>200</v>
      </c>
      <c r="E30" s="27">
        <v>70.099999999999994</v>
      </c>
      <c r="F30" s="27">
        <v>13.7</v>
      </c>
      <c r="G30" s="27">
        <v>27.6</v>
      </c>
      <c r="H30" s="27">
        <v>14.5</v>
      </c>
      <c r="I30" s="27">
        <v>362.1</v>
      </c>
      <c r="J30" s="44"/>
      <c r="K30" s="27">
        <v>113.9</v>
      </c>
      <c r="L30" s="27">
        <v>19.5</v>
      </c>
      <c r="M30" s="27">
        <v>259.8</v>
      </c>
      <c r="N30" s="27">
        <v>3</v>
      </c>
      <c r="O30" s="27">
        <v>339.8</v>
      </c>
      <c r="P30" s="27">
        <v>0.2</v>
      </c>
      <c r="Q30" s="27">
        <v>0</v>
      </c>
      <c r="R30" s="27">
        <v>0.3</v>
      </c>
    </row>
    <row r="31" spans="1:18" x14ac:dyDescent="0.25">
      <c r="A31" s="26"/>
      <c r="B31" s="26" t="s">
        <v>22</v>
      </c>
      <c r="C31" s="37" t="s">
        <v>23</v>
      </c>
      <c r="D31" s="38">
        <v>40</v>
      </c>
      <c r="E31" s="40">
        <v>2.93</v>
      </c>
      <c r="F31" s="40">
        <v>3.16</v>
      </c>
      <c r="G31" s="40">
        <v>0.4</v>
      </c>
      <c r="H31" s="40">
        <v>19.32</v>
      </c>
      <c r="I31" s="40">
        <v>93.52</v>
      </c>
      <c r="J31" s="46"/>
      <c r="K31" s="40">
        <v>9.1999999999999993</v>
      </c>
      <c r="L31" s="40">
        <v>13.2</v>
      </c>
      <c r="M31" s="40">
        <v>34.799999999999997</v>
      </c>
      <c r="N31" s="40">
        <v>0.44</v>
      </c>
      <c r="O31" s="39">
        <v>0</v>
      </c>
      <c r="P31" s="40">
        <v>0.04</v>
      </c>
      <c r="Q31" s="40">
        <v>0.09</v>
      </c>
      <c r="R31" s="40">
        <v>0.1</v>
      </c>
    </row>
    <row r="32" spans="1:18" x14ac:dyDescent="0.25">
      <c r="A32" s="26"/>
      <c r="B32" s="26" t="s">
        <v>24</v>
      </c>
      <c r="C32" s="37" t="s">
        <v>25</v>
      </c>
      <c r="D32" s="38">
        <v>60</v>
      </c>
      <c r="E32" s="40">
        <v>13.2</v>
      </c>
      <c r="F32" s="40">
        <v>3</v>
      </c>
      <c r="G32" s="40">
        <v>2.33</v>
      </c>
      <c r="H32" s="40">
        <v>37.5</v>
      </c>
      <c r="I32" s="40">
        <v>183.33</v>
      </c>
      <c r="J32" s="46"/>
      <c r="K32" s="40">
        <v>5</v>
      </c>
      <c r="L32" s="40">
        <v>5</v>
      </c>
      <c r="M32" s="40">
        <v>25</v>
      </c>
      <c r="N32" s="40">
        <v>0.33</v>
      </c>
      <c r="O32" s="40">
        <v>0</v>
      </c>
      <c r="P32" s="40">
        <v>0.03</v>
      </c>
      <c r="Q32" s="40">
        <v>0.33</v>
      </c>
      <c r="R32" s="40">
        <v>0</v>
      </c>
    </row>
    <row r="33" spans="1:18" x14ac:dyDescent="0.25">
      <c r="A33" s="26">
        <v>376</v>
      </c>
      <c r="B33" s="26" t="s">
        <v>26</v>
      </c>
      <c r="C33" s="37" t="s">
        <v>27</v>
      </c>
      <c r="D33" s="26">
        <v>200</v>
      </c>
      <c r="E33" s="27">
        <v>1.88</v>
      </c>
      <c r="F33" s="27">
        <v>0.1</v>
      </c>
      <c r="G33" s="33">
        <v>0</v>
      </c>
      <c r="H33" s="27">
        <v>15</v>
      </c>
      <c r="I33" s="27">
        <v>60</v>
      </c>
      <c r="J33" s="44"/>
      <c r="K33" s="27">
        <v>5</v>
      </c>
      <c r="L33" s="33">
        <v>0</v>
      </c>
      <c r="M33" s="33">
        <v>0</v>
      </c>
      <c r="N33" s="27">
        <v>2</v>
      </c>
      <c r="O33" s="33">
        <v>0</v>
      </c>
      <c r="P33" s="33">
        <v>0</v>
      </c>
      <c r="Q33" s="33">
        <v>0</v>
      </c>
      <c r="R33" s="33">
        <v>0</v>
      </c>
    </row>
    <row r="34" spans="1:18" x14ac:dyDescent="0.25">
      <c r="A34" s="47" t="s">
        <v>28</v>
      </c>
      <c r="B34" s="47"/>
      <c r="C34" s="47"/>
      <c r="D34" s="36">
        <f t="shared" ref="D34:R34" si="3">SUM(D30:D33)</f>
        <v>500</v>
      </c>
      <c r="E34" s="31">
        <f t="shared" si="3"/>
        <v>88.11</v>
      </c>
      <c r="F34" s="31">
        <f t="shared" si="3"/>
        <v>19.96</v>
      </c>
      <c r="G34" s="31">
        <f t="shared" si="3"/>
        <v>30.33</v>
      </c>
      <c r="H34" s="31">
        <f t="shared" si="3"/>
        <v>86.32</v>
      </c>
      <c r="I34" s="31">
        <f t="shared" si="3"/>
        <v>698.95</v>
      </c>
      <c r="J34" s="31">
        <f t="shared" si="3"/>
        <v>0</v>
      </c>
      <c r="K34" s="31">
        <f t="shared" si="3"/>
        <v>133.10000000000002</v>
      </c>
      <c r="L34" s="31">
        <f t="shared" si="3"/>
        <v>37.700000000000003</v>
      </c>
      <c r="M34" s="31">
        <f t="shared" si="3"/>
        <v>319.60000000000002</v>
      </c>
      <c r="N34" s="31">
        <f t="shared" si="3"/>
        <v>5.77</v>
      </c>
      <c r="O34" s="31">
        <f t="shared" si="3"/>
        <v>339.8</v>
      </c>
      <c r="P34" s="31">
        <f t="shared" si="3"/>
        <v>0.27</v>
      </c>
      <c r="Q34" s="31">
        <f t="shared" si="3"/>
        <v>0.42000000000000004</v>
      </c>
      <c r="R34" s="31">
        <f t="shared" si="3"/>
        <v>0.4</v>
      </c>
    </row>
    <row r="35" spans="1:18" ht="15.75" x14ac:dyDescent="0.25">
      <c r="A35" s="48" t="s">
        <v>29</v>
      </c>
      <c r="B35" s="48"/>
      <c r="C35" s="48"/>
      <c r="D35" s="48"/>
      <c r="E35" s="48"/>
      <c r="F35" s="48"/>
      <c r="G35" s="48"/>
      <c r="H35" s="48"/>
      <c r="I35" s="48"/>
      <c r="J35" s="48"/>
      <c r="K35" s="48"/>
      <c r="L35" s="48"/>
      <c r="M35" s="48"/>
      <c r="N35" s="48"/>
      <c r="O35" s="48"/>
      <c r="P35" s="48"/>
      <c r="Q35" s="48"/>
      <c r="R35" s="48"/>
    </row>
    <row r="36" spans="1:18" ht="15" customHeight="1" x14ac:dyDescent="0.25">
      <c r="A36" s="51" t="s">
        <v>1</v>
      </c>
      <c r="B36" s="52" t="s">
        <v>2</v>
      </c>
      <c r="C36" s="51" t="s">
        <v>3</v>
      </c>
      <c r="D36" s="52" t="s">
        <v>4</v>
      </c>
      <c r="E36" s="52" t="s">
        <v>5</v>
      </c>
      <c r="F36" s="49" t="s">
        <v>6</v>
      </c>
      <c r="G36" s="49" t="s">
        <v>7</v>
      </c>
      <c r="H36" s="49" t="s">
        <v>8</v>
      </c>
      <c r="I36" s="52" t="s">
        <v>9</v>
      </c>
      <c r="J36" s="32"/>
      <c r="K36" s="30" t="s">
        <v>10</v>
      </c>
      <c r="L36" s="30"/>
      <c r="M36" s="30"/>
      <c r="N36" s="30"/>
      <c r="O36" s="52" t="s">
        <v>11</v>
      </c>
      <c r="P36" s="52"/>
      <c r="Q36" s="52"/>
      <c r="R36" s="52"/>
    </row>
    <row r="37" spans="1:18" x14ac:dyDescent="0.25">
      <c r="A37" s="51"/>
      <c r="B37" s="52"/>
      <c r="C37" s="51"/>
      <c r="D37" s="52"/>
      <c r="E37" s="52"/>
      <c r="F37" s="50"/>
      <c r="G37" s="50"/>
      <c r="H37" s="50"/>
      <c r="I37" s="52"/>
      <c r="J37" s="32"/>
      <c r="K37" s="36" t="s">
        <v>12</v>
      </c>
      <c r="L37" s="34" t="s">
        <v>13</v>
      </c>
      <c r="M37" s="34" t="s">
        <v>14</v>
      </c>
      <c r="N37" s="34" t="s">
        <v>15</v>
      </c>
      <c r="O37" s="34" t="s">
        <v>16</v>
      </c>
      <c r="P37" s="34" t="s">
        <v>17</v>
      </c>
      <c r="Q37" s="34" t="s">
        <v>18</v>
      </c>
      <c r="R37" s="34" t="s">
        <v>19</v>
      </c>
    </row>
    <row r="38" spans="1:18" ht="64.5" x14ac:dyDescent="0.25">
      <c r="A38" s="26">
        <v>101</v>
      </c>
      <c r="B38" s="26" t="s">
        <v>20</v>
      </c>
      <c r="C38" s="28" t="s">
        <v>31</v>
      </c>
      <c r="D38" s="26">
        <v>200</v>
      </c>
      <c r="E38" s="27">
        <v>6.38</v>
      </c>
      <c r="F38" s="27">
        <v>2</v>
      </c>
      <c r="G38" s="27">
        <v>2.7</v>
      </c>
      <c r="H38" s="27">
        <v>20.9</v>
      </c>
      <c r="I38" s="27">
        <v>116.3</v>
      </c>
      <c r="J38" s="44"/>
      <c r="K38" s="27">
        <v>23.1</v>
      </c>
      <c r="L38" s="27">
        <v>25</v>
      </c>
      <c r="M38" s="27">
        <v>62.6</v>
      </c>
      <c r="N38" s="27">
        <v>0.9</v>
      </c>
      <c r="O38" s="33">
        <v>0</v>
      </c>
      <c r="P38" s="27">
        <v>0.1</v>
      </c>
      <c r="Q38" s="27">
        <v>0</v>
      </c>
      <c r="R38" s="27">
        <v>8.25</v>
      </c>
    </row>
    <row r="39" spans="1:18" x14ac:dyDescent="0.25">
      <c r="A39" s="26">
        <v>260</v>
      </c>
      <c r="B39" s="26" t="s">
        <v>22</v>
      </c>
      <c r="C39" s="29" t="s">
        <v>32</v>
      </c>
      <c r="D39" s="26" t="s">
        <v>46</v>
      </c>
      <c r="E39" s="26">
        <v>64.67</v>
      </c>
      <c r="F39" s="27">
        <v>11.57</v>
      </c>
      <c r="G39" s="27">
        <v>4.82</v>
      </c>
      <c r="H39" s="26">
        <v>2.84</v>
      </c>
      <c r="I39" s="27">
        <v>100.5</v>
      </c>
      <c r="J39" s="35"/>
      <c r="K39" s="27">
        <v>11.84</v>
      </c>
      <c r="L39" s="27">
        <v>12.59</v>
      </c>
      <c r="M39" s="27">
        <v>94.17</v>
      </c>
      <c r="N39" s="27">
        <v>1.07</v>
      </c>
      <c r="O39" s="33">
        <v>0</v>
      </c>
      <c r="P39" s="27">
        <v>0.16</v>
      </c>
      <c r="Q39" s="33">
        <v>0</v>
      </c>
      <c r="R39" s="27">
        <v>0.59</v>
      </c>
    </row>
    <row r="40" spans="1:18" ht="64.5" x14ac:dyDescent="0.25">
      <c r="A40" s="26">
        <v>309</v>
      </c>
      <c r="B40" s="38" t="s">
        <v>24</v>
      </c>
      <c r="C40" s="42" t="s">
        <v>34</v>
      </c>
      <c r="D40" s="26">
        <v>150</v>
      </c>
      <c r="E40" s="27">
        <v>9.94</v>
      </c>
      <c r="F40" s="26">
        <v>5.52</v>
      </c>
      <c r="G40" s="27">
        <v>4.5</v>
      </c>
      <c r="H40" s="27">
        <v>26.45</v>
      </c>
      <c r="I40" s="27">
        <v>168.45</v>
      </c>
      <c r="J40" s="45"/>
      <c r="K40" s="27">
        <v>4.8600000000000003</v>
      </c>
      <c r="L40" s="27">
        <v>21.12</v>
      </c>
      <c r="M40" s="27">
        <v>37.17</v>
      </c>
      <c r="N40" s="27">
        <v>1.1025</v>
      </c>
      <c r="O40" s="33">
        <v>0</v>
      </c>
      <c r="P40" s="27">
        <v>5.2500000000000005E-2</v>
      </c>
      <c r="Q40" s="27">
        <v>0.78</v>
      </c>
      <c r="R40" s="27">
        <v>0</v>
      </c>
    </row>
    <row r="41" spans="1:18" x14ac:dyDescent="0.25">
      <c r="A41" s="26">
        <v>376</v>
      </c>
      <c r="B41" s="26" t="s">
        <v>26</v>
      </c>
      <c r="C41" s="37" t="s">
        <v>27</v>
      </c>
      <c r="D41" s="26">
        <v>200</v>
      </c>
      <c r="E41" s="27">
        <v>1.88</v>
      </c>
      <c r="F41" s="27">
        <v>0.1</v>
      </c>
      <c r="G41" s="33">
        <v>0</v>
      </c>
      <c r="H41" s="27">
        <v>15</v>
      </c>
      <c r="I41" s="27">
        <v>60</v>
      </c>
      <c r="J41" s="44"/>
      <c r="K41" s="27">
        <v>5</v>
      </c>
      <c r="L41" s="33">
        <v>0</v>
      </c>
      <c r="M41" s="33">
        <v>0</v>
      </c>
      <c r="N41" s="27">
        <v>2</v>
      </c>
      <c r="O41" s="33">
        <v>0</v>
      </c>
      <c r="P41" s="33">
        <v>0</v>
      </c>
      <c r="Q41" s="33">
        <v>0</v>
      </c>
      <c r="R41" s="33">
        <v>0</v>
      </c>
    </row>
    <row r="42" spans="1:18" x14ac:dyDescent="0.25">
      <c r="A42" s="26"/>
      <c r="B42" s="26" t="s">
        <v>35</v>
      </c>
      <c r="C42" s="37" t="s">
        <v>23</v>
      </c>
      <c r="D42" s="38">
        <v>32</v>
      </c>
      <c r="E42" s="40">
        <v>2.36</v>
      </c>
      <c r="F42" s="40">
        <v>3.16</v>
      </c>
      <c r="G42" s="40">
        <v>0.4</v>
      </c>
      <c r="H42" s="40">
        <v>19.32</v>
      </c>
      <c r="I42" s="40">
        <v>93.52</v>
      </c>
      <c r="J42" s="46"/>
      <c r="K42" s="40">
        <v>9.1999999999999993</v>
      </c>
      <c r="L42" s="40">
        <v>13.2</v>
      </c>
      <c r="M42" s="40">
        <v>34.799999999999997</v>
      </c>
      <c r="N42" s="40">
        <v>0.44</v>
      </c>
      <c r="O42" s="39">
        <v>0</v>
      </c>
      <c r="P42" s="40">
        <v>0.04</v>
      </c>
      <c r="Q42" s="40">
        <v>0.09</v>
      </c>
      <c r="R42" s="40">
        <v>0.1</v>
      </c>
    </row>
    <row r="43" spans="1:18" x14ac:dyDescent="0.25">
      <c r="A43" s="47" t="s">
        <v>28</v>
      </c>
      <c r="B43" s="47"/>
      <c r="C43" s="47"/>
      <c r="D43" s="34">
        <v>657</v>
      </c>
      <c r="E43" s="31">
        <f t="shared" ref="E43:R43" si="4">SUM(E38:E42)</f>
        <v>85.22999999999999</v>
      </c>
      <c r="F43" s="31">
        <f t="shared" si="4"/>
        <v>22.35</v>
      </c>
      <c r="G43" s="31">
        <f t="shared" si="4"/>
        <v>12.42</v>
      </c>
      <c r="H43" s="34">
        <f t="shared" si="4"/>
        <v>84.509999999999991</v>
      </c>
      <c r="I43" s="34">
        <f t="shared" si="4"/>
        <v>538.77</v>
      </c>
      <c r="J43" s="34">
        <f t="shared" si="4"/>
        <v>0</v>
      </c>
      <c r="K43" s="34">
        <f t="shared" si="4"/>
        <v>54</v>
      </c>
      <c r="L43" s="34">
        <f t="shared" si="4"/>
        <v>71.910000000000011</v>
      </c>
      <c r="M43" s="34">
        <f t="shared" si="4"/>
        <v>228.74</v>
      </c>
      <c r="N43" s="31">
        <f t="shared" si="4"/>
        <v>5.5125000000000002</v>
      </c>
      <c r="O43" s="41">
        <f t="shared" si="4"/>
        <v>0</v>
      </c>
      <c r="P43" s="41">
        <f t="shared" si="4"/>
        <v>0.35249999999999998</v>
      </c>
      <c r="Q43" s="41">
        <f t="shared" si="4"/>
        <v>0.87</v>
      </c>
      <c r="R43" s="36">
        <f t="shared" si="4"/>
        <v>8.94</v>
      </c>
    </row>
    <row r="44" spans="1:18" x14ac:dyDescent="0.25">
      <c r="A44" s="56" t="s">
        <v>43</v>
      </c>
      <c r="B44" s="56"/>
      <c r="C44" s="56"/>
      <c r="D44" s="56"/>
      <c r="E44" s="31">
        <f t="shared" ref="E44:R44" si="5">E34+E43</f>
        <v>173.33999999999997</v>
      </c>
      <c r="F44" s="31">
        <f t="shared" si="5"/>
        <v>42.31</v>
      </c>
      <c r="G44" s="31">
        <f t="shared" si="5"/>
        <v>42.75</v>
      </c>
      <c r="H44" s="31">
        <f t="shared" si="5"/>
        <v>170.82999999999998</v>
      </c>
      <c r="I44" s="31">
        <f t="shared" si="5"/>
        <v>1237.72</v>
      </c>
      <c r="J44" s="31">
        <f t="shared" si="5"/>
        <v>0</v>
      </c>
      <c r="K44" s="31">
        <f t="shared" si="5"/>
        <v>187.10000000000002</v>
      </c>
      <c r="L44" s="31">
        <f t="shared" si="5"/>
        <v>109.61000000000001</v>
      </c>
      <c r="M44" s="31">
        <f t="shared" si="5"/>
        <v>548.34</v>
      </c>
      <c r="N44" s="31">
        <f t="shared" si="5"/>
        <v>11.282499999999999</v>
      </c>
      <c r="O44" s="31">
        <f t="shared" si="5"/>
        <v>339.8</v>
      </c>
      <c r="P44" s="31">
        <f t="shared" si="5"/>
        <v>0.62250000000000005</v>
      </c>
      <c r="Q44" s="31">
        <f t="shared" si="5"/>
        <v>1.29</v>
      </c>
      <c r="R44" s="31">
        <f t="shared" si="5"/>
        <v>9.34</v>
      </c>
    </row>
    <row r="45" spans="1:18" x14ac:dyDescent="0.25">
      <c r="A45" s="57"/>
      <c r="B45" s="57"/>
      <c r="C45" s="58"/>
      <c r="D45" s="57"/>
      <c r="E45" s="59"/>
      <c r="F45" s="59"/>
      <c r="G45" s="59"/>
      <c r="H45" s="59"/>
      <c r="I45" s="59"/>
      <c r="J45" s="60"/>
      <c r="K45" s="59"/>
      <c r="L45" s="59"/>
      <c r="M45" s="59"/>
      <c r="N45" s="59"/>
      <c r="O45" s="59"/>
      <c r="P45" s="59"/>
      <c r="Q45" s="59"/>
      <c r="R45" s="59"/>
    </row>
    <row r="46" spans="1:18" x14ac:dyDescent="0.25">
      <c r="A46" s="61"/>
      <c r="B46" s="61"/>
      <c r="C46" s="61"/>
      <c r="D46" s="62"/>
      <c r="E46" s="63"/>
      <c r="F46" s="63"/>
      <c r="G46" s="63"/>
      <c r="H46" s="62"/>
      <c r="I46" s="62"/>
      <c r="J46" s="62"/>
      <c r="K46" s="62"/>
      <c r="L46" s="62"/>
      <c r="M46" s="62"/>
      <c r="N46" s="62"/>
      <c r="O46" s="63"/>
      <c r="P46" s="63"/>
      <c r="Q46" s="63"/>
      <c r="R46" s="62"/>
    </row>
    <row r="47" spans="1:18" x14ac:dyDescent="0.25">
      <c r="A47" s="64"/>
      <c r="B47" s="64"/>
      <c r="C47" s="64"/>
      <c r="D47" s="64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65"/>
    </row>
  </sheetData>
  <mergeCells count="54">
    <mergeCell ref="A47:D47"/>
    <mergeCell ref="A34:C34"/>
    <mergeCell ref="O36:R36"/>
    <mergeCell ref="D36:D37"/>
    <mergeCell ref="E36:E37"/>
    <mergeCell ref="A35:R35"/>
    <mergeCell ref="I36:I37"/>
    <mergeCell ref="B36:B37"/>
    <mergeCell ref="G36:G37"/>
    <mergeCell ref="H36:H37"/>
    <mergeCell ref="A43:C43"/>
    <mergeCell ref="A44:D44"/>
    <mergeCell ref="A26:R26"/>
    <mergeCell ref="C28:C29"/>
    <mergeCell ref="D28:D29"/>
    <mergeCell ref="E28:E29"/>
    <mergeCell ref="F28:F29"/>
    <mergeCell ref="G28:G29"/>
    <mergeCell ref="H28:H29"/>
    <mergeCell ref="I28:I29"/>
    <mergeCell ref="O28:R28"/>
    <mergeCell ref="A22:D22"/>
    <mergeCell ref="D11:D12"/>
    <mergeCell ref="E11:E12"/>
    <mergeCell ref="A21:C21"/>
    <mergeCell ref="O11:R11"/>
    <mergeCell ref="C11:C12"/>
    <mergeCell ref="I11:I12"/>
    <mergeCell ref="B11:B12"/>
    <mergeCell ref="G11:G12"/>
    <mergeCell ref="H11:H12"/>
    <mergeCell ref="A9:C9"/>
    <mergeCell ref="A10:R10"/>
    <mergeCell ref="F11:F12"/>
    <mergeCell ref="A11:A12"/>
    <mergeCell ref="A1:R1"/>
    <mergeCell ref="A2:R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O3:R3"/>
    <mergeCell ref="A46:C46"/>
    <mergeCell ref="A27:R27"/>
    <mergeCell ref="F36:F37"/>
    <mergeCell ref="A36:A37"/>
    <mergeCell ref="A28:A29"/>
    <mergeCell ref="B28:B29"/>
    <mergeCell ref="C36:C3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school2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Манохина С.Г.</dc:creator>
  <cp:lastModifiedBy>Манохина С.Г.</cp:lastModifiedBy>
  <dcterms:created xsi:type="dcterms:W3CDTF">2023-11-16T07:55:23Z</dcterms:created>
  <dcterms:modified xsi:type="dcterms:W3CDTF">2023-12-11T05:08:30Z</dcterms:modified>
</cp:coreProperties>
</file>