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A1A76EE9-79D2-40DD-A538-5C27A94BA8FF}" xr6:coauthVersionLast="47" xr6:coauthVersionMax="47" xr10:uidLastSave="{00000000-0000-0000-0000-000000000000}"/>
  <bookViews>
    <workbookView xWindow="-108" yWindow="-108" windowWidth="23256" windowHeight="12576" xr2:uid="{874B1CE4-1BF5-4BEF-84C7-76AC20AF27C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2" i="1" l="1"/>
  <c r="O62" i="1"/>
  <c r="J62" i="1"/>
  <c r="G62" i="1"/>
  <c r="E62" i="1"/>
  <c r="R57" i="1"/>
  <c r="Q57" i="1"/>
  <c r="P57" i="1"/>
  <c r="O57" i="1"/>
  <c r="N57" i="1"/>
  <c r="M57" i="1"/>
  <c r="L57" i="1"/>
  <c r="K57" i="1"/>
  <c r="I57" i="1"/>
  <c r="H57" i="1"/>
  <c r="G57" i="1"/>
  <c r="F57" i="1"/>
  <c r="R55" i="1"/>
  <c r="R62" i="1" s="1"/>
  <c r="Q55" i="1"/>
  <c r="Q62" i="1" s="1"/>
  <c r="P55" i="1"/>
  <c r="O55" i="1"/>
  <c r="N55" i="1"/>
  <c r="N62" i="1" s="1"/>
  <c r="M55" i="1"/>
  <c r="M62" i="1" s="1"/>
  <c r="L55" i="1"/>
  <c r="L62" i="1" s="1"/>
  <c r="K55" i="1"/>
  <c r="K62" i="1" s="1"/>
  <c r="I55" i="1"/>
  <c r="I62" i="1" s="1"/>
  <c r="H55" i="1"/>
  <c r="H62" i="1" s="1"/>
  <c r="G55" i="1"/>
  <c r="F55" i="1"/>
  <c r="F62" i="1" s="1"/>
  <c r="P50" i="1"/>
  <c r="P63" i="1" s="1"/>
  <c r="N50" i="1"/>
  <c r="N63" i="1" s="1"/>
  <c r="M50" i="1"/>
  <c r="M63" i="1" s="1"/>
  <c r="G50" i="1"/>
  <c r="G63" i="1" s="1"/>
  <c r="E50" i="1"/>
  <c r="E63" i="1" s="1"/>
  <c r="R46" i="1"/>
  <c r="R50" i="1" s="1"/>
  <c r="R63" i="1" s="1"/>
  <c r="Q46" i="1"/>
  <c r="Q50" i="1" s="1"/>
  <c r="Q63" i="1" s="1"/>
  <c r="P46" i="1"/>
  <c r="O46" i="1"/>
  <c r="O50" i="1" s="1"/>
  <c r="O63" i="1" s="1"/>
  <c r="N46" i="1"/>
  <c r="M46" i="1"/>
  <c r="L46" i="1"/>
  <c r="L50" i="1" s="1"/>
  <c r="K46" i="1"/>
  <c r="K50" i="1" s="1"/>
  <c r="K63" i="1" s="1"/>
  <c r="I46" i="1"/>
  <c r="I50" i="1" s="1"/>
  <c r="I63" i="1" s="1"/>
  <c r="H46" i="1"/>
  <c r="H50" i="1" s="1"/>
  <c r="H63" i="1" s="1"/>
  <c r="G46" i="1"/>
  <c r="F46" i="1"/>
  <c r="F50" i="1" s="1"/>
  <c r="F63" i="1" s="1"/>
  <c r="L29" i="1"/>
  <c r="R28" i="1"/>
  <c r="Q28" i="1"/>
  <c r="P28" i="1"/>
  <c r="L28" i="1"/>
  <c r="J28" i="1"/>
  <c r="I28" i="1"/>
  <c r="H28" i="1"/>
  <c r="E28" i="1"/>
  <c r="R21" i="1"/>
  <c r="Q21" i="1"/>
  <c r="P21" i="1"/>
  <c r="O21" i="1"/>
  <c r="O28" i="1" s="1"/>
  <c r="N21" i="1"/>
  <c r="N28" i="1" s="1"/>
  <c r="M21" i="1"/>
  <c r="M28" i="1" s="1"/>
  <c r="M29" i="1" s="1"/>
  <c r="L21" i="1"/>
  <c r="K21" i="1"/>
  <c r="K28" i="1" s="1"/>
  <c r="K29" i="1" s="1"/>
  <c r="I21" i="1"/>
  <c r="H21" i="1"/>
  <c r="G21" i="1"/>
  <c r="G28" i="1" s="1"/>
  <c r="F21" i="1"/>
  <c r="F28" i="1" s="1"/>
  <c r="R16" i="1"/>
  <c r="R29" i="1" s="1"/>
  <c r="Q16" i="1"/>
  <c r="Q29" i="1" s="1"/>
  <c r="P16" i="1"/>
  <c r="P29" i="1" s="1"/>
  <c r="O16" i="1"/>
  <c r="O29" i="1" s="1"/>
  <c r="N16" i="1"/>
  <c r="N29" i="1" s="1"/>
  <c r="M16" i="1"/>
  <c r="L16" i="1"/>
  <c r="K16" i="1"/>
  <c r="J16" i="1"/>
  <c r="I16" i="1"/>
  <c r="I29" i="1" s="1"/>
  <c r="H16" i="1"/>
  <c r="H29" i="1" s="1"/>
  <c r="G16" i="1"/>
  <c r="G29" i="1" s="1"/>
  <c r="F16" i="1"/>
  <c r="F29" i="1" s="1"/>
  <c r="E16" i="1"/>
  <c r="E29" i="1" s="1"/>
  <c r="L63" i="1" l="1"/>
</calcChain>
</file>

<file path=xl/sharedStrings.xml><?xml version="1.0" encoding="utf-8"?>
<sst xmlns="http://schemas.openxmlformats.org/spreadsheetml/2006/main" count="162" uniqueCount="65">
  <si>
    <t xml:space="preserve">          "Согласовано"</t>
  </si>
  <si>
    <t xml:space="preserve">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</si>
  <si>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</si>
  <si>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</si>
  <si>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</si>
  <si>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/</t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</si>
  <si>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</si>
  <si>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</si>
  <si>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</si>
  <si>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</si>
  <si>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</si>
  <si>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6</t>
  </si>
  <si>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</si>
  <si>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</si>
  <si>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</si>
  <si>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</si>
  <si>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</si>
  <si>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</si>
  <si>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</si>
  <si>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</si>
  <si>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</si>
  <si>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</si>
  <si>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</si>
  <si>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</si>
  <si>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</si>
  <si>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</si>
  <si>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</si>
  <si>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</si>
  <si>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</si>
  <si>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</si>
  <si>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</si>
  <si>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</si>
  <si>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</si>
  <si>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Каша вязкая молочная из риса и пшена  с маслом сливочным</t>
  </si>
  <si>
    <t>200/5</t>
  </si>
  <si>
    <t>2.</t>
  </si>
  <si>
    <t>Хлеб пшеничный 1с.</t>
  </si>
  <si>
    <t>3.</t>
  </si>
  <si>
    <t>Сыр    (порциями)</t>
  </si>
  <si>
    <t>4.</t>
  </si>
  <si>
    <t>Чай с сахаром</t>
  </si>
  <si>
    <t>Всего</t>
  </si>
  <si>
    <t>ОБЕД</t>
  </si>
  <si>
    <t>Овощи натуральные свежие (огурцы)</t>
  </si>
  <si>
    <t xml:space="preserve"> Суп картофельный с мясными фрикадельками.</t>
  </si>
  <si>
    <t>200/28</t>
  </si>
  <si>
    <t>Рыба (морская), тушенная в томате с овощами</t>
  </si>
  <si>
    <t xml:space="preserve"> Капуста тушеная</t>
  </si>
  <si>
    <t>5.</t>
  </si>
  <si>
    <t>Сок фруктовый в ассортименте</t>
  </si>
  <si>
    <t>6.</t>
  </si>
  <si>
    <t>Хлеб ржаной</t>
  </si>
  <si>
    <t>7.</t>
  </si>
  <si>
    <t xml:space="preserve">Хлеб пшеничный </t>
  </si>
  <si>
    <t>8.</t>
  </si>
  <si>
    <t>Ряженка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</si>
  <si>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</si>
  <si>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</si>
  <si>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</si>
  <si>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</si>
  <si>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</si>
  <si>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</si>
  <si>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</si>
  <si>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>250/10</t>
  </si>
  <si>
    <t>250/35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</si>
</sst>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/>
    </xf>
    <xf numFmtId="2" fontId="9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0" fontId="2" fillId="0" borderId="4" xfId="0" applyFont="1" applyBorder="1"/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/>
    <xf numFmtId="1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2" fontId="2" fillId="0" borderId="6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0" fillId="0" borderId="4" xfId="0" applyBorder="1"/>
    <xf numFmtId="164" fontId="2" fillId="0" borderId="0" xfId="0" applyNumberFormat="1" applyFont="1" applyAlignment="1">
      <alignment horizontal="center"/>
    </xf>
    <xf numFmtId="2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164" fontId="2" fillId="0" borderId="4" xfId="0" applyNumberFormat="1" applyFont="1" applyBorder="1"/>
    <xf numFmtId="164" fontId="1" fillId="0" borderId="4" xfId="0" applyNumberFormat="1" applyFont="1" applyBorder="1" applyAlignment="1">
      <alignment horizontal="center"/>
    </xf>
    <xf numFmtId="2" fontId="0" fillId="0" borderId="4" xfId="0" applyNumberForma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2" borderId="4" xfId="0" applyFont="1" applyFill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C4E0C-3C7E-48F8-BACD-156AA5E10758}">
  <dimension ref="A1:T66"/>
  <sheetViews>
    <sheetView tabSelected="1" topLeftCell="A25" zoomScale="70" zoomScaleNormal="70" workbookViewId="0">
      <selection activeCell="A35" sqref="A35:R66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10" t="s">
        <v>6</v>
      </c>
      <c r="B4" s="10"/>
      <c r="C4" s="10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1" t="s">
        <v>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0" ht="15.6" x14ac:dyDescent="0.3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20" ht="15.6" x14ac:dyDescent="0.3">
      <c r="A7" s="13" t="s">
        <v>10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20" ht="15.6" x14ac:dyDescent="0.3">
      <c r="A8" s="14" t="s">
        <v>11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6"/>
    </row>
    <row r="9" spans="1:20" ht="15.6" x14ac:dyDescent="0.3">
      <c r="A9" s="17" t="s">
        <v>12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20" x14ac:dyDescent="0.3">
      <c r="A10" s="18" t="s">
        <v>13</v>
      </c>
      <c r="B10" s="19" t="s">
        <v>14</v>
      </c>
      <c r="C10" s="18" t="s">
        <v>15</v>
      </c>
      <c r="D10" s="19" t="s">
        <v>16</v>
      </c>
      <c r="E10" s="19" t="s">
        <v>17</v>
      </c>
      <c r="F10" s="20" t="s">
        <v>18</v>
      </c>
      <c r="G10" s="20" t="s">
        <v>19</v>
      </c>
      <c r="H10" s="20" t="s">
        <v>20</v>
      </c>
      <c r="I10" s="19" t="s">
        <v>21</v>
      </c>
      <c r="J10" s="21"/>
      <c r="K10" s="22" t="s">
        <v>22</v>
      </c>
      <c r="L10" s="22"/>
      <c r="M10" s="22"/>
      <c r="N10" s="22"/>
      <c r="O10" s="19" t="s">
        <v>23</v>
      </c>
      <c r="P10" s="19"/>
      <c r="Q10" s="19"/>
      <c r="R10" s="19"/>
    </row>
    <row r="11" spans="1:20" x14ac:dyDescent="0.3">
      <c r="A11" s="18"/>
      <c r="B11" s="19"/>
      <c r="C11" s="18"/>
      <c r="D11" s="19"/>
      <c r="E11" s="19"/>
      <c r="F11" s="23"/>
      <c r="G11" s="23"/>
      <c r="H11" s="23"/>
      <c r="I11" s="19"/>
      <c r="J11" s="21"/>
      <c r="K11" s="24" t="s">
        <v>24</v>
      </c>
      <c r="L11" s="25" t="s">
        <v>25</v>
      </c>
      <c r="M11" s="25" t="s">
        <v>26</v>
      </c>
      <c r="N11" s="25" t="s">
        <v>27</v>
      </c>
      <c r="O11" s="25" t="s">
        <v>28</v>
      </c>
      <c r="P11" s="25" t="s">
        <v>29</v>
      </c>
      <c r="Q11" s="25" t="s">
        <v>30</v>
      </c>
      <c r="R11" s="25" t="s">
        <v>31</v>
      </c>
    </row>
    <row r="12" spans="1:20" ht="110.4" x14ac:dyDescent="0.3">
      <c r="A12" s="26">
        <v>175</v>
      </c>
      <c r="B12" s="26" t="s">
        <v>32</v>
      </c>
      <c r="C12" s="27" t="s">
        <v>33</v>
      </c>
      <c r="D12" s="28" t="s">
        <v>34</v>
      </c>
      <c r="E12" s="29">
        <v>23.37</v>
      </c>
      <c r="F12" s="28">
        <v>4.3499999999999996</v>
      </c>
      <c r="G12" s="28">
        <v>9.42</v>
      </c>
      <c r="H12" s="28">
        <v>39.08</v>
      </c>
      <c r="I12" s="28">
        <v>259.36</v>
      </c>
      <c r="J12" s="28">
        <v>195</v>
      </c>
      <c r="K12" s="29">
        <v>127.7</v>
      </c>
      <c r="L12" s="29">
        <v>35.53</v>
      </c>
      <c r="M12" s="29">
        <v>149.6</v>
      </c>
      <c r="N12" s="29">
        <v>0.8</v>
      </c>
      <c r="O12" s="28">
        <v>52.31</v>
      </c>
      <c r="P12" s="29">
        <v>0.1</v>
      </c>
      <c r="Q12" s="28">
        <v>0.55000000000000004</v>
      </c>
      <c r="R12" s="30">
        <v>0.92</v>
      </c>
      <c r="S12" s="31"/>
    </row>
    <row r="13" spans="1:20" x14ac:dyDescent="0.3">
      <c r="A13" s="32"/>
      <c r="B13" s="33" t="s">
        <v>35</v>
      </c>
      <c r="C13" s="34" t="s">
        <v>36</v>
      </c>
      <c r="D13" s="35">
        <v>75</v>
      </c>
      <c r="E13" s="36">
        <v>5.48</v>
      </c>
      <c r="F13" s="36">
        <v>5.92</v>
      </c>
      <c r="G13" s="36">
        <v>0.75</v>
      </c>
      <c r="H13" s="36">
        <v>36.22</v>
      </c>
      <c r="I13" s="36">
        <v>175.35</v>
      </c>
      <c r="J13" s="37"/>
      <c r="K13" s="36">
        <v>17.25</v>
      </c>
      <c r="L13" s="36">
        <v>12.37</v>
      </c>
      <c r="M13" s="36">
        <v>65.25</v>
      </c>
      <c r="N13" s="36">
        <v>0.82</v>
      </c>
      <c r="O13" s="36">
        <v>0</v>
      </c>
      <c r="P13" s="36">
        <v>7.0000000000000007E-2</v>
      </c>
      <c r="Q13" s="36">
        <v>0.17</v>
      </c>
      <c r="R13" s="36">
        <v>0.19</v>
      </c>
      <c r="S13" s="31"/>
    </row>
    <row r="14" spans="1:20" x14ac:dyDescent="0.3">
      <c r="A14" s="32">
        <v>15</v>
      </c>
      <c r="B14" s="35" t="s">
        <v>37</v>
      </c>
      <c r="C14" s="38" t="s">
        <v>38</v>
      </c>
      <c r="D14" s="35">
        <v>20</v>
      </c>
      <c r="E14" s="36">
        <v>19.95</v>
      </c>
      <c r="F14" s="30">
        <v>4.6399999999999997</v>
      </c>
      <c r="G14" s="30">
        <v>5.9</v>
      </c>
      <c r="H14" s="39">
        <v>0</v>
      </c>
      <c r="I14" s="30">
        <v>71.66</v>
      </c>
      <c r="J14" s="40"/>
      <c r="K14" s="30">
        <v>176</v>
      </c>
      <c r="L14" s="30">
        <v>7</v>
      </c>
      <c r="M14" s="30">
        <v>100</v>
      </c>
      <c r="N14" s="30">
        <v>0.2</v>
      </c>
      <c r="O14" s="30">
        <v>52</v>
      </c>
      <c r="P14" s="39">
        <v>0</v>
      </c>
      <c r="Q14" s="39">
        <v>0</v>
      </c>
      <c r="R14" s="39">
        <v>0</v>
      </c>
      <c r="S14" s="31"/>
    </row>
    <row r="15" spans="1:20" x14ac:dyDescent="0.3">
      <c r="A15" s="35">
        <v>376</v>
      </c>
      <c r="B15" s="35" t="s">
        <v>39</v>
      </c>
      <c r="C15" s="38" t="s">
        <v>40</v>
      </c>
      <c r="D15" s="35">
        <v>200</v>
      </c>
      <c r="E15" s="36">
        <v>1.89</v>
      </c>
      <c r="F15" s="36">
        <v>0.1</v>
      </c>
      <c r="G15" s="41">
        <v>0</v>
      </c>
      <c r="H15" s="36">
        <v>15</v>
      </c>
      <c r="I15" s="36">
        <v>60</v>
      </c>
      <c r="J15" s="37"/>
      <c r="K15" s="36">
        <v>5</v>
      </c>
      <c r="L15" s="36">
        <v>0</v>
      </c>
      <c r="M15" s="36">
        <v>0</v>
      </c>
      <c r="N15" s="36">
        <v>2</v>
      </c>
      <c r="O15" s="41">
        <v>0</v>
      </c>
      <c r="P15" s="41">
        <v>0</v>
      </c>
      <c r="Q15" s="41">
        <v>0</v>
      </c>
      <c r="R15" s="41">
        <v>0</v>
      </c>
      <c r="S15" s="31"/>
    </row>
    <row r="16" spans="1:20" x14ac:dyDescent="0.3">
      <c r="A16" s="42" t="s">
        <v>41</v>
      </c>
      <c r="B16" s="42"/>
      <c r="C16" s="42"/>
      <c r="D16" s="24">
        <v>500</v>
      </c>
      <c r="E16" s="43">
        <f t="shared" ref="E16:R16" si="0">SUM(E12:E15)</f>
        <v>50.69</v>
      </c>
      <c r="F16" s="43">
        <f t="shared" si="0"/>
        <v>15.01</v>
      </c>
      <c r="G16" s="43">
        <f t="shared" si="0"/>
        <v>16.07</v>
      </c>
      <c r="H16" s="43">
        <f t="shared" si="0"/>
        <v>90.3</v>
      </c>
      <c r="I16" s="43">
        <f t="shared" si="0"/>
        <v>566.37</v>
      </c>
      <c r="J16" s="43">
        <f t="shared" si="0"/>
        <v>195</v>
      </c>
      <c r="K16" s="43">
        <f t="shared" si="0"/>
        <v>325.95</v>
      </c>
      <c r="L16" s="43">
        <f t="shared" si="0"/>
        <v>54.9</v>
      </c>
      <c r="M16" s="43">
        <f t="shared" si="0"/>
        <v>314.85000000000002</v>
      </c>
      <c r="N16" s="43">
        <f t="shared" si="0"/>
        <v>3.8200000000000003</v>
      </c>
      <c r="O16" s="43">
        <f t="shared" si="0"/>
        <v>104.31</v>
      </c>
      <c r="P16" s="43">
        <f t="shared" si="0"/>
        <v>0.17</v>
      </c>
      <c r="Q16" s="43">
        <f t="shared" si="0"/>
        <v>0.72000000000000008</v>
      </c>
      <c r="R16" s="43">
        <f t="shared" si="0"/>
        <v>1.1100000000000001</v>
      </c>
    </row>
    <row r="17" spans="1:19" ht="15.6" x14ac:dyDescent="0.3">
      <c r="A17" s="17" t="s">
        <v>42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9" x14ac:dyDescent="0.3">
      <c r="A18" s="18" t="s">
        <v>13</v>
      </c>
      <c r="B18" s="19" t="s">
        <v>14</v>
      </c>
      <c r="C18" s="18" t="s">
        <v>15</v>
      </c>
      <c r="D18" s="19" t="s">
        <v>16</v>
      </c>
      <c r="E18" s="19" t="s">
        <v>17</v>
      </c>
      <c r="F18" s="20" t="s">
        <v>18</v>
      </c>
      <c r="G18" s="20" t="s">
        <v>19</v>
      </c>
      <c r="H18" s="20" t="s">
        <v>20</v>
      </c>
      <c r="I18" s="19" t="s">
        <v>21</v>
      </c>
      <c r="J18" s="21"/>
      <c r="K18" s="22" t="s">
        <v>22</v>
      </c>
      <c r="L18" s="22"/>
      <c r="M18" s="22"/>
      <c r="N18" s="22"/>
      <c r="O18" s="19" t="s">
        <v>23</v>
      </c>
      <c r="P18" s="19"/>
      <c r="Q18" s="19"/>
      <c r="R18" s="19"/>
    </row>
    <row r="19" spans="1:19" x14ac:dyDescent="0.3">
      <c r="A19" s="18"/>
      <c r="B19" s="19"/>
      <c r="C19" s="18"/>
      <c r="D19" s="19"/>
      <c r="E19" s="19"/>
      <c r="F19" s="23"/>
      <c r="G19" s="23"/>
      <c r="H19" s="23"/>
      <c r="I19" s="19"/>
      <c r="J19" s="21"/>
      <c r="K19" s="24" t="s">
        <v>24</v>
      </c>
      <c r="L19" s="25" t="s">
        <v>25</v>
      </c>
      <c r="M19" s="25" t="s">
        <v>26</v>
      </c>
      <c r="N19" s="25" t="s">
        <v>27</v>
      </c>
      <c r="O19" s="25" t="s">
        <v>28</v>
      </c>
      <c r="P19" s="25" t="s">
        <v>29</v>
      </c>
      <c r="Q19" s="25" t="s">
        <v>30</v>
      </c>
      <c r="R19" s="25" t="s">
        <v>31</v>
      </c>
    </row>
    <row r="20" spans="1:19" ht="69" x14ac:dyDescent="0.3">
      <c r="A20" s="32">
        <v>71</v>
      </c>
      <c r="B20" s="35" t="s">
        <v>32</v>
      </c>
      <c r="C20" s="44" t="s">
        <v>43</v>
      </c>
      <c r="D20" s="35">
        <v>60</v>
      </c>
      <c r="E20" s="36">
        <v>11.36</v>
      </c>
      <c r="F20" s="45">
        <v>0.5</v>
      </c>
      <c r="G20" s="45">
        <v>0</v>
      </c>
      <c r="H20" s="45">
        <v>2</v>
      </c>
      <c r="I20" s="36">
        <v>9.6</v>
      </c>
      <c r="J20" s="37"/>
      <c r="K20" s="36">
        <v>13.8</v>
      </c>
      <c r="L20" s="41">
        <v>0</v>
      </c>
      <c r="M20" s="41">
        <v>0</v>
      </c>
      <c r="N20" s="36">
        <v>0.3</v>
      </c>
      <c r="O20" s="41">
        <v>0</v>
      </c>
      <c r="P20" s="41">
        <v>0</v>
      </c>
      <c r="Q20" s="41">
        <v>0</v>
      </c>
      <c r="R20" s="36">
        <v>3</v>
      </c>
    </row>
    <row r="21" spans="1:19" ht="82.8" x14ac:dyDescent="0.3">
      <c r="A21" s="35">
        <v>104</v>
      </c>
      <c r="B21" s="35" t="s">
        <v>35</v>
      </c>
      <c r="C21" s="46" t="s">
        <v>44</v>
      </c>
      <c r="D21" s="47" t="s">
        <v>45</v>
      </c>
      <c r="E21" s="35">
        <v>32.86</v>
      </c>
      <c r="F21" s="36">
        <f>9*200/220</f>
        <v>8.1818181818181817</v>
      </c>
      <c r="G21" s="36">
        <f>6.3*200/220</f>
        <v>5.7272727272727275</v>
      </c>
      <c r="H21" s="36">
        <f>22.1*200/220</f>
        <v>20.09090909090909</v>
      </c>
      <c r="I21" s="36">
        <f>180.9*200/220</f>
        <v>164.45454545454547</v>
      </c>
      <c r="J21" s="37"/>
      <c r="K21" s="36">
        <f>66.15*200/220</f>
        <v>60.136363636363647</v>
      </c>
      <c r="L21" s="36">
        <f>26.5*200/220</f>
        <v>24.09090909090909</v>
      </c>
      <c r="M21" s="36">
        <f>64.1*200/220</f>
        <v>58.272727272727266</v>
      </c>
      <c r="N21" s="36">
        <f>1.38*200/220</f>
        <v>1.2545454545454546</v>
      </c>
      <c r="O21" s="36">
        <f>0.8*200/220</f>
        <v>0.72727272727272729</v>
      </c>
      <c r="P21" s="36">
        <f>9.48*200/220</f>
        <v>8.6181818181818191</v>
      </c>
      <c r="Q21" s="36">
        <f>1.3*200/220</f>
        <v>1.1818181818181819</v>
      </c>
      <c r="R21" s="36">
        <f>20.03*200/220</f>
        <v>18.209090909090911</v>
      </c>
    </row>
    <row r="22" spans="1:19" x14ac:dyDescent="0.3">
      <c r="A22" s="35">
        <v>229</v>
      </c>
      <c r="B22" s="35" t="s">
        <v>37</v>
      </c>
      <c r="C22" s="48" t="s">
        <v>46</v>
      </c>
      <c r="D22" s="35">
        <v>120</v>
      </c>
      <c r="E22" s="36">
        <v>28.44</v>
      </c>
      <c r="F22" s="36">
        <v>10.92</v>
      </c>
      <c r="G22" s="36">
        <v>5.76</v>
      </c>
      <c r="H22" s="36">
        <v>5.76</v>
      </c>
      <c r="I22" s="49">
        <v>118.8</v>
      </c>
      <c r="J22" s="50"/>
      <c r="K22" s="36">
        <v>42.59</v>
      </c>
      <c r="L22" s="36">
        <v>40.97</v>
      </c>
      <c r="M22" s="36">
        <v>155.53</v>
      </c>
      <c r="N22" s="36">
        <v>0.79</v>
      </c>
      <c r="O22" s="36">
        <v>1.82</v>
      </c>
      <c r="P22" s="36">
        <v>6.24</v>
      </c>
      <c r="Q22" s="36">
        <v>0.96</v>
      </c>
      <c r="R22" s="36">
        <v>2.88</v>
      </c>
      <c r="S22" s="51"/>
    </row>
    <row r="23" spans="1:19" ht="27.6" x14ac:dyDescent="0.3">
      <c r="A23" s="35">
        <v>321</v>
      </c>
      <c r="B23" s="35" t="s">
        <v>39</v>
      </c>
      <c r="C23" s="46" t="s">
        <v>47</v>
      </c>
      <c r="D23" s="47">
        <v>150</v>
      </c>
      <c r="E23" s="36">
        <v>17.91</v>
      </c>
      <c r="F23" s="36">
        <v>3</v>
      </c>
      <c r="G23" s="36">
        <v>5.4</v>
      </c>
      <c r="H23" s="36">
        <v>15.9</v>
      </c>
      <c r="I23" s="36">
        <v>124.5</v>
      </c>
      <c r="J23" s="37"/>
      <c r="K23" s="36">
        <v>69.900000000000006</v>
      </c>
      <c r="L23" s="36">
        <v>23</v>
      </c>
      <c r="M23" s="36">
        <v>46.7</v>
      </c>
      <c r="N23" s="36">
        <v>0.9</v>
      </c>
      <c r="O23" s="36">
        <v>0.3</v>
      </c>
      <c r="P23" s="36">
        <v>14.4</v>
      </c>
      <c r="Q23" s="36">
        <v>1</v>
      </c>
      <c r="R23" s="36">
        <v>60.5</v>
      </c>
      <c r="S23" s="51"/>
    </row>
    <row r="24" spans="1:19" x14ac:dyDescent="0.3">
      <c r="A24" s="35"/>
      <c r="B24" s="35" t="s">
        <v>48</v>
      </c>
      <c r="C24" s="38" t="s">
        <v>49</v>
      </c>
      <c r="D24" s="35">
        <v>200</v>
      </c>
      <c r="E24" s="36">
        <v>20</v>
      </c>
      <c r="F24" s="36">
        <v>1</v>
      </c>
      <c r="G24" s="36">
        <v>0</v>
      </c>
      <c r="H24" s="36">
        <v>20.2</v>
      </c>
      <c r="I24" s="36">
        <v>92</v>
      </c>
      <c r="J24" s="50"/>
      <c r="K24" s="36">
        <v>14</v>
      </c>
      <c r="L24" s="36">
        <v>8</v>
      </c>
      <c r="M24" s="36">
        <v>14</v>
      </c>
      <c r="N24" s="36">
        <v>2.8</v>
      </c>
      <c r="O24" s="41">
        <v>0</v>
      </c>
      <c r="P24" s="36">
        <v>0.4</v>
      </c>
      <c r="Q24" s="36">
        <v>0.4</v>
      </c>
      <c r="R24" s="36">
        <v>4</v>
      </c>
      <c r="S24" s="51"/>
    </row>
    <row r="25" spans="1:19" ht="27.6" x14ac:dyDescent="0.3">
      <c r="A25" s="35"/>
      <c r="B25" s="35" t="s">
        <v>50</v>
      </c>
      <c r="C25" s="46" t="s">
        <v>51</v>
      </c>
      <c r="D25" s="35">
        <v>30</v>
      </c>
      <c r="E25" s="36">
        <v>2.2000000000000002</v>
      </c>
      <c r="F25" s="36">
        <v>1.68</v>
      </c>
      <c r="G25" s="36">
        <v>0.33</v>
      </c>
      <c r="H25" s="36">
        <v>14.82</v>
      </c>
      <c r="I25" s="36">
        <v>68.97</v>
      </c>
      <c r="J25" s="37"/>
      <c r="K25" s="36">
        <v>6.9</v>
      </c>
      <c r="L25" s="36">
        <v>7.5</v>
      </c>
      <c r="M25" s="36">
        <v>31.799999999999997</v>
      </c>
      <c r="N25" s="36">
        <v>0.92999999999999994</v>
      </c>
      <c r="O25" s="41">
        <v>0</v>
      </c>
      <c r="P25" s="36">
        <v>0.03</v>
      </c>
      <c r="Q25" s="41">
        <v>0</v>
      </c>
      <c r="R25" s="36">
        <v>0</v>
      </c>
      <c r="S25" s="51"/>
    </row>
    <row r="26" spans="1:19" x14ac:dyDescent="0.3">
      <c r="A26" s="35"/>
      <c r="B26" s="35" t="s">
        <v>52</v>
      </c>
      <c r="C26" s="38" t="s">
        <v>53</v>
      </c>
      <c r="D26" s="35">
        <v>30</v>
      </c>
      <c r="E26" s="30">
        <v>2.2000000000000002</v>
      </c>
      <c r="F26" s="36">
        <v>2.37</v>
      </c>
      <c r="G26" s="36">
        <v>0.3</v>
      </c>
      <c r="H26" s="36">
        <v>14.49</v>
      </c>
      <c r="I26" s="36">
        <v>70.14</v>
      </c>
      <c r="J26" s="37"/>
      <c r="K26" s="36">
        <v>6.8999999999999995</v>
      </c>
      <c r="L26" s="36">
        <v>9.8999999999999986</v>
      </c>
      <c r="M26" s="36">
        <v>26.099999999999998</v>
      </c>
      <c r="N26" s="36">
        <v>0.33</v>
      </c>
      <c r="O26" s="41">
        <v>0</v>
      </c>
      <c r="P26" s="36">
        <v>0.03</v>
      </c>
      <c r="Q26" s="41">
        <v>0</v>
      </c>
      <c r="R26" s="36">
        <v>0</v>
      </c>
      <c r="S26" s="51"/>
    </row>
    <row r="27" spans="1:19" x14ac:dyDescent="0.3">
      <c r="A27" s="35">
        <v>386</v>
      </c>
      <c r="B27" s="35" t="s">
        <v>54</v>
      </c>
      <c r="C27" s="38" t="s">
        <v>55</v>
      </c>
      <c r="D27" s="35">
        <v>100</v>
      </c>
      <c r="E27" s="36">
        <v>15.45</v>
      </c>
      <c r="F27" s="36">
        <v>3</v>
      </c>
      <c r="G27" s="36">
        <v>1</v>
      </c>
      <c r="H27" s="36">
        <v>4.2</v>
      </c>
      <c r="I27" s="36">
        <v>40</v>
      </c>
      <c r="J27" s="37"/>
      <c r="K27" s="36">
        <v>124</v>
      </c>
      <c r="L27" s="36">
        <v>14</v>
      </c>
      <c r="M27" s="36">
        <v>92</v>
      </c>
      <c r="N27" s="36">
        <v>0.1</v>
      </c>
      <c r="O27" s="41">
        <v>0</v>
      </c>
      <c r="P27" s="36">
        <v>0.03</v>
      </c>
      <c r="Q27" s="36">
        <v>0.1</v>
      </c>
      <c r="R27" s="36">
        <v>0.3</v>
      </c>
      <c r="S27" s="51"/>
    </row>
    <row r="28" spans="1:19" x14ac:dyDescent="0.3">
      <c r="A28" s="42" t="s">
        <v>41</v>
      </c>
      <c r="B28" s="42"/>
      <c r="C28" s="42"/>
      <c r="D28" s="24">
        <v>890</v>
      </c>
      <c r="E28" s="52">
        <f t="shared" ref="E28:R28" si="1">SUM(E20:E27)</f>
        <v>130.41999999999999</v>
      </c>
      <c r="F28" s="52">
        <f t="shared" si="1"/>
        <v>30.651818181818182</v>
      </c>
      <c r="G28" s="52">
        <f t="shared" si="1"/>
        <v>18.517272727272729</v>
      </c>
      <c r="H28" s="52">
        <f t="shared" si="1"/>
        <v>97.460909090909098</v>
      </c>
      <c r="I28" s="52">
        <f t="shared" si="1"/>
        <v>688.46454545454549</v>
      </c>
      <c r="J28" s="52">
        <f t="shared" si="1"/>
        <v>0</v>
      </c>
      <c r="K28" s="52">
        <f t="shared" si="1"/>
        <v>338.22636363636366</v>
      </c>
      <c r="L28" s="52">
        <f t="shared" si="1"/>
        <v>127.4609090909091</v>
      </c>
      <c r="M28" s="52">
        <f t="shared" si="1"/>
        <v>424.4027272727273</v>
      </c>
      <c r="N28" s="52">
        <f t="shared" si="1"/>
        <v>7.4045454545454543</v>
      </c>
      <c r="O28" s="52">
        <f t="shared" si="1"/>
        <v>2.8472727272727272</v>
      </c>
      <c r="P28" s="52">
        <f t="shared" si="1"/>
        <v>29.74818181818182</v>
      </c>
      <c r="Q28" s="52">
        <f t="shared" si="1"/>
        <v>3.6418181818181816</v>
      </c>
      <c r="R28" s="52">
        <f t="shared" si="1"/>
        <v>88.88909090909091</v>
      </c>
    </row>
    <row r="29" spans="1:19" x14ac:dyDescent="0.3">
      <c r="A29" s="53" t="s">
        <v>56</v>
      </c>
      <c r="B29" s="53"/>
      <c r="C29" s="53"/>
      <c r="D29" s="53"/>
      <c r="E29" s="43">
        <f>E16+E28</f>
        <v>181.10999999999999</v>
      </c>
      <c r="F29" s="43">
        <f>F16+F28</f>
        <v>45.661818181818184</v>
      </c>
      <c r="G29" s="43">
        <f>G16+G28</f>
        <v>34.587272727272733</v>
      </c>
      <c r="H29" s="43">
        <f>H16+H28</f>
        <v>187.76090909090908</v>
      </c>
      <c r="I29" s="43">
        <f>I16+I28</f>
        <v>1254.8345454545456</v>
      </c>
      <c r="J29" s="37"/>
      <c r="K29" s="43">
        <f t="shared" ref="K29:R29" si="2">K16+K28</f>
        <v>664.1763636363637</v>
      </c>
      <c r="L29" s="43">
        <f t="shared" si="2"/>
        <v>182.3609090909091</v>
      </c>
      <c r="M29" s="43">
        <f t="shared" si="2"/>
        <v>739.25272727272727</v>
      </c>
      <c r="N29" s="43">
        <f t="shared" si="2"/>
        <v>11.224545454545455</v>
      </c>
      <c r="O29" s="43">
        <f t="shared" si="2"/>
        <v>107.15727272727273</v>
      </c>
      <c r="P29" s="43">
        <f t="shared" si="2"/>
        <v>29.918181818181822</v>
      </c>
      <c r="Q29" s="43">
        <f t="shared" si="2"/>
        <v>4.3618181818181814</v>
      </c>
      <c r="R29" s="43">
        <f t="shared" si="2"/>
        <v>89.99909090909091</v>
      </c>
    </row>
    <row r="30" spans="1:19" x14ac:dyDescent="0.3">
      <c r="A30" s="2"/>
      <c r="B30" s="2"/>
      <c r="C30" s="2"/>
      <c r="D30" s="2"/>
      <c r="E30" s="3"/>
      <c r="F30" s="3"/>
      <c r="G30" s="3"/>
      <c r="H30" s="3"/>
      <c r="I30" s="3"/>
      <c r="J30" s="4"/>
      <c r="K30" s="3"/>
      <c r="L30" s="3"/>
      <c r="M30" s="3"/>
      <c r="N30" s="54"/>
      <c r="O30" s="3"/>
      <c r="P30" s="54"/>
      <c r="Q30" s="54"/>
      <c r="R30" s="3"/>
    </row>
    <row r="31" spans="1:19" x14ac:dyDescent="0.3">
      <c r="A31" s="2"/>
      <c r="B31" s="2"/>
      <c r="C31" s="2"/>
      <c r="D31" s="2"/>
      <c r="E31" s="3"/>
      <c r="F31" s="3"/>
      <c r="G31" s="3"/>
      <c r="H31" s="3"/>
      <c r="I31" s="3"/>
      <c r="J31" s="4"/>
      <c r="K31" s="3"/>
      <c r="L31" s="3"/>
      <c r="M31" s="3"/>
      <c r="N31" s="54"/>
      <c r="O31" s="3"/>
      <c r="P31" s="54"/>
      <c r="Q31" s="54"/>
      <c r="R31" s="3"/>
    </row>
    <row r="32" spans="1:19" x14ac:dyDescent="0.3">
      <c r="A32" s="2"/>
      <c r="B32" s="2"/>
      <c r="C32" s="2"/>
      <c r="D32" s="2"/>
      <c r="E32" s="3"/>
      <c r="F32" s="3"/>
      <c r="G32" s="3"/>
      <c r="H32" s="3"/>
      <c r="I32" s="3"/>
      <c r="J32" s="4"/>
      <c r="K32" s="3"/>
      <c r="L32" s="3"/>
      <c r="M32" s="3"/>
      <c r="N32" s="54"/>
      <c r="O32" s="3"/>
      <c r="P32" s="54"/>
      <c r="Q32" s="54"/>
      <c r="R32" s="3"/>
    </row>
    <row r="35" spans="1:18" x14ac:dyDescent="0.3">
      <c r="A35" s="1" t="s">
        <v>0</v>
      </c>
      <c r="B35" s="1"/>
      <c r="C35" s="1"/>
      <c r="D35" s="2"/>
      <c r="E35" s="3"/>
      <c r="F35" s="3"/>
      <c r="G35" s="3"/>
      <c r="H35" s="3"/>
      <c r="I35" s="3"/>
      <c r="J35" s="4"/>
      <c r="K35" s="3"/>
      <c r="L35" s="3"/>
      <c r="M35" s="55" t="s">
        <v>57</v>
      </c>
      <c r="N35" s="55"/>
      <c r="O35" s="55"/>
      <c r="P35" s="55"/>
      <c r="Q35" s="55"/>
      <c r="R35" s="55"/>
    </row>
    <row r="36" spans="1:18" x14ac:dyDescent="0.3">
      <c r="A36" s="6" t="s">
        <v>2</v>
      </c>
      <c r="B36" s="6"/>
      <c r="C36" s="6"/>
      <c r="D36" s="2"/>
      <c r="E36" s="3"/>
      <c r="F36" s="3"/>
      <c r="G36" s="3"/>
      <c r="H36" s="3"/>
      <c r="I36" s="3"/>
      <c r="J36" s="4"/>
      <c r="K36" s="3"/>
      <c r="L36" s="3"/>
      <c r="M36" s="56" t="s">
        <v>58</v>
      </c>
      <c r="N36" s="56"/>
      <c r="O36" s="56"/>
      <c r="P36" s="56"/>
      <c r="Q36" s="56"/>
      <c r="R36" s="56"/>
    </row>
    <row r="37" spans="1:18" x14ac:dyDescent="0.3">
      <c r="A37" s="8" t="s">
        <v>59</v>
      </c>
      <c r="B37" s="8"/>
      <c r="C37" s="8"/>
      <c r="D37" s="2"/>
      <c r="E37" s="3"/>
      <c r="F37" s="3"/>
      <c r="G37" s="3"/>
      <c r="H37" s="3"/>
      <c r="I37" s="3"/>
      <c r="J37" s="4"/>
      <c r="K37" s="3"/>
      <c r="L37" s="3"/>
      <c r="M37" s="56" t="s">
        <v>60</v>
      </c>
      <c r="N37" s="56"/>
      <c r="O37" s="56"/>
      <c r="P37" s="56"/>
      <c r="Q37" s="56"/>
      <c r="R37" s="56"/>
    </row>
    <row r="38" spans="1:18" x14ac:dyDescent="0.3">
      <c r="A38" s="10" t="s">
        <v>6</v>
      </c>
      <c r="B38" s="10"/>
      <c r="C38" s="10"/>
      <c r="D38" s="2"/>
      <c r="E38" s="3"/>
      <c r="F38" s="3"/>
      <c r="G38" s="3"/>
      <c r="H38" s="3"/>
      <c r="I38" s="3"/>
      <c r="J38" s="4"/>
      <c r="K38" s="3"/>
      <c r="L38" s="3"/>
      <c r="M38" s="57" t="s">
        <v>61</v>
      </c>
      <c r="N38" s="57"/>
      <c r="O38" s="57"/>
      <c r="P38" s="57"/>
      <c r="Q38" s="57"/>
      <c r="R38" s="57"/>
    </row>
    <row r="39" spans="1:18" ht="18" x14ac:dyDescent="0.3">
      <c r="A39" s="58" t="s">
        <v>8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</row>
    <row r="40" spans="1:18" ht="15.6" x14ac:dyDescent="0.3">
      <c r="A40" s="13" t="s">
        <v>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5.6" x14ac:dyDescent="0.3">
      <c r="A41" s="59" t="s">
        <v>62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</row>
    <row r="42" spans="1:18" ht="15.6" x14ac:dyDescent="0.3">
      <c r="A42" s="14" t="s">
        <v>11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</row>
    <row r="43" spans="1:18" ht="15.6" x14ac:dyDescent="0.3">
      <c r="A43" s="17" t="s">
        <v>12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 x14ac:dyDescent="0.3">
      <c r="A44" s="18" t="s">
        <v>13</v>
      </c>
      <c r="B44" s="19" t="s">
        <v>14</v>
      </c>
      <c r="C44" s="18" t="s">
        <v>15</v>
      </c>
      <c r="D44" s="19" t="s">
        <v>16</v>
      </c>
      <c r="E44" s="19" t="s">
        <v>17</v>
      </c>
      <c r="F44" s="20" t="s">
        <v>18</v>
      </c>
      <c r="G44" s="20" t="s">
        <v>19</v>
      </c>
      <c r="H44" s="20" t="s">
        <v>20</v>
      </c>
      <c r="I44" s="19" t="s">
        <v>21</v>
      </c>
      <c r="J44" s="21"/>
      <c r="K44" s="22" t="s">
        <v>22</v>
      </c>
      <c r="L44" s="22"/>
      <c r="M44" s="22"/>
      <c r="N44" s="22"/>
      <c r="O44" s="19" t="s">
        <v>23</v>
      </c>
      <c r="P44" s="19"/>
      <c r="Q44" s="19"/>
      <c r="R44" s="19"/>
    </row>
    <row r="45" spans="1:18" x14ac:dyDescent="0.3">
      <c r="A45" s="18"/>
      <c r="B45" s="19"/>
      <c r="C45" s="18"/>
      <c r="D45" s="19"/>
      <c r="E45" s="19"/>
      <c r="F45" s="23"/>
      <c r="G45" s="23"/>
      <c r="H45" s="23"/>
      <c r="I45" s="19"/>
      <c r="J45" s="21"/>
      <c r="K45" s="24" t="s">
        <v>24</v>
      </c>
      <c r="L45" s="25" t="s">
        <v>25</v>
      </c>
      <c r="M45" s="25" t="s">
        <v>26</v>
      </c>
      <c r="N45" s="25" t="s">
        <v>27</v>
      </c>
      <c r="O45" s="25" t="s">
        <v>28</v>
      </c>
      <c r="P45" s="25" t="s">
        <v>29</v>
      </c>
      <c r="Q45" s="25" t="s">
        <v>30</v>
      </c>
      <c r="R45" s="25" t="s">
        <v>31</v>
      </c>
    </row>
    <row r="46" spans="1:18" ht="110.4" x14ac:dyDescent="0.3">
      <c r="A46" s="26">
        <v>175</v>
      </c>
      <c r="B46" s="26" t="s">
        <v>32</v>
      </c>
      <c r="C46" s="27" t="s">
        <v>33</v>
      </c>
      <c r="D46" s="28" t="s">
        <v>63</v>
      </c>
      <c r="E46" s="29">
        <v>34.46</v>
      </c>
      <c r="F46" s="29">
        <f>5.8*250/210</f>
        <v>6.9047619047619051</v>
      </c>
      <c r="G46" s="29">
        <f>10.67*250/210</f>
        <v>12.702380952380953</v>
      </c>
      <c r="H46" s="29">
        <f>41.48*250/210</f>
        <v>49.38095238095238</v>
      </c>
      <c r="I46" s="29">
        <f>286.36*250/210</f>
        <v>340.90476190476193</v>
      </c>
      <c r="J46" s="28">
        <v>195</v>
      </c>
      <c r="K46" s="29">
        <f>127.7*250/210</f>
        <v>152.02380952380952</v>
      </c>
      <c r="L46" s="29">
        <f>35.53*250/210</f>
        <v>42.297619047619051</v>
      </c>
      <c r="M46" s="29">
        <f>149.6*250/210</f>
        <v>178.0952380952381</v>
      </c>
      <c r="N46" s="29">
        <f>0.8*250/210</f>
        <v>0.95238095238095233</v>
      </c>
      <c r="O46" s="29">
        <f>52.31*250/210</f>
        <v>62.273809523809526</v>
      </c>
      <c r="P46" s="29">
        <f>0.1*250/210</f>
        <v>0.11904761904761904</v>
      </c>
      <c r="Q46" s="29">
        <f>0.55*250/210</f>
        <v>0.65476190476190477</v>
      </c>
      <c r="R46" s="30">
        <f>0.92*250/210</f>
        <v>1.0952380952380953</v>
      </c>
    </row>
    <row r="47" spans="1:18" ht="41.4" x14ac:dyDescent="0.3">
      <c r="A47" s="60"/>
      <c r="B47" s="35" t="s">
        <v>35</v>
      </c>
      <c r="C47" s="61" t="s">
        <v>36</v>
      </c>
      <c r="D47" s="35">
        <v>80</v>
      </c>
      <c r="E47" s="36">
        <v>5.87</v>
      </c>
      <c r="F47" s="36">
        <v>6.32</v>
      </c>
      <c r="G47" s="36">
        <v>0.8</v>
      </c>
      <c r="H47" s="36">
        <v>38.64</v>
      </c>
      <c r="I47" s="49">
        <v>187</v>
      </c>
      <c r="J47" s="62"/>
      <c r="K47" s="49">
        <v>18.399999999999999</v>
      </c>
      <c r="L47" s="49">
        <v>26.4</v>
      </c>
      <c r="M47" s="49">
        <v>69.599999999999994</v>
      </c>
      <c r="N47" s="36">
        <v>0.88</v>
      </c>
      <c r="O47" s="36">
        <v>0</v>
      </c>
      <c r="P47" s="36">
        <v>0.08</v>
      </c>
      <c r="Q47" s="36">
        <v>0.2</v>
      </c>
      <c r="R47" s="36">
        <v>0.2</v>
      </c>
    </row>
    <row r="48" spans="1:18" x14ac:dyDescent="0.3">
      <c r="A48" s="32">
        <v>15</v>
      </c>
      <c r="B48" s="35" t="s">
        <v>37</v>
      </c>
      <c r="C48" s="38" t="s">
        <v>38</v>
      </c>
      <c r="D48" s="35">
        <v>20</v>
      </c>
      <c r="E48" s="36">
        <v>19.95</v>
      </c>
      <c r="F48" s="30">
        <v>4.6399999999999997</v>
      </c>
      <c r="G48" s="30">
        <v>5.9</v>
      </c>
      <c r="H48" s="39">
        <v>0</v>
      </c>
      <c r="I48" s="30">
        <v>71.66</v>
      </c>
      <c r="J48" s="40"/>
      <c r="K48" s="30">
        <v>176</v>
      </c>
      <c r="L48" s="30">
        <v>7</v>
      </c>
      <c r="M48" s="30">
        <v>100</v>
      </c>
      <c r="N48" s="30">
        <v>0.2</v>
      </c>
      <c r="O48" s="30">
        <v>52</v>
      </c>
      <c r="P48" s="39">
        <v>0</v>
      </c>
      <c r="Q48" s="39">
        <v>0</v>
      </c>
      <c r="R48" s="39">
        <v>0</v>
      </c>
    </row>
    <row r="49" spans="1:18" x14ac:dyDescent="0.3">
      <c r="A49" s="35">
        <v>376</v>
      </c>
      <c r="B49" s="35" t="s">
        <v>39</v>
      </c>
      <c r="C49" s="38" t="s">
        <v>40</v>
      </c>
      <c r="D49" s="35">
        <v>200</v>
      </c>
      <c r="E49" s="36">
        <v>1.89</v>
      </c>
      <c r="F49" s="36">
        <v>0.1</v>
      </c>
      <c r="G49" s="36">
        <v>0</v>
      </c>
      <c r="H49" s="36">
        <v>15</v>
      </c>
      <c r="I49" s="36">
        <v>60</v>
      </c>
      <c r="J49" s="37"/>
      <c r="K49" s="36">
        <v>5</v>
      </c>
      <c r="L49" s="36">
        <v>0</v>
      </c>
      <c r="M49" s="36">
        <v>0</v>
      </c>
      <c r="N49" s="36">
        <v>2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">
      <c r="A50" s="42" t="s">
        <v>41</v>
      </c>
      <c r="B50" s="42"/>
      <c r="C50" s="42"/>
      <c r="D50" s="24">
        <v>560</v>
      </c>
      <c r="E50" s="43">
        <f>SUM(E45:E49)</f>
        <v>62.17</v>
      </c>
      <c r="F50" s="43">
        <f>SUM(F45:F49)</f>
        <v>17.964761904761907</v>
      </c>
      <c r="G50" s="43">
        <f>SUM(G45:G49)</f>
        <v>19.402380952380952</v>
      </c>
      <c r="H50" s="43">
        <f>SUM(H45:H49)</f>
        <v>103.02095238095238</v>
      </c>
      <c r="I50" s="63">
        <f>SUM(I45:I49)</f>
        <v>659.56476190476189</v>
      </c>
      <c r="J50" s="62"/>
      <c r="K50" s="63">
        <f t="shared" ref="K50:R50" si="3">SUM(K46:K49)</f>
        <v>351.4238095238095</v>
      </c>
      <c r="L50" s="63">
        <f t="shared" si="3"/>
        <v>75.697619047619042</v>
      </c>
      <c r="M50" s="63">
        <f t="shared" si="3"/>
        <v>347.6952380952381</v>
      </c>
      <c r="N50" s="43">
        <f t="shared" si="3"/>
        <v>4.0323809523809526</v>
      </c>
      <c r="O50" s="43">
        <f t="shared" si="3"/>
        <v>114.27380952380952</v>
      </c>
      <c r="P50" s="43">
        <f t="shared" si="3"/>
        <v>0.19904761904761903</v>
      </c>
      <c r="Q50" s="43">
        <f t="shared" si="3"/>
        <v>0.85476190476190483</v>
      </c>
      <c r="R50" s="43">
        <f t="shared" si="3"/>
        <v>1.2952380952380953</v>
      </c>
    </row>
    <row r="51" spans="1:18" ht="15.6" x14ac:dyDescent="0.3">
      <c r="A51" s="17" t="s">
        <v>42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 x14ac:dyDescent="0.3">
      <c r="A52" s="18" t="s">
        <v>13</v>
      </c>
      <c r="B52" s="19" t="s">
        <v>14</v>
      </c>
      <c r="C52" s="18" t="s">
        <v>15</v>
      </c>
      <c r="D52" s="19" t="s">
        <v>16</v>
      </c>
      <c r="E52" s="19" t="s">
        <v>17</v>
      </c>
      <c r="F52" s="20" t="s">
        <v>18</v>
      </c>
      <c r="G52" s="20" t="s">
        <v>19</v>
      </c>
      <c r="H52" s="20" t="s">
        <v>20</v>
      </c>
      <c r="I52" s="19" t="s">
        <v>21</v>
      </c>
      <c r="J52" s="21"/>
      <c r="K52" s="22" t="s">
        <v>22</v>
      </c>
      <c r="L52" s="22"/>
      <c r="M52" s="22"/>
      <c r="N52" s="22"/>
      <c r="O52" s="19" t="s">
        <v>23</v>
      </c>
      <c r="P52" s="19"/>
      <c r="Q52" s="19"/>
      <c r="R52" s="19"/>
    </row>
    <row r="53" spans="1:18" x14ac:dyDescent="0.3">
      <c r="A53" s="18"/>
      <c r="B53" s="19"/>
      <c r="C53" s="18"/>
      <c r="D53" s="19"/>
      <c r="E53" s="19"/>
      <c r="F53" s="23"/>
      <c r="G53" s="23"/>
      <c r="H53" s="23"/>
      <c r="I53" s="19"/>
      <c r="J53" s="21"/>
      <c r="K53" s="24" t="s">
        <v>24</v>
      </c>
      <c r="L53" s="25" t="s">
        <v>25</v>
      </c>
      <c r="M53" s="25" t="s">
        <v>26</v>
      </c>
      <c r="N53" s="25" t="s">
        <v>27</v>
      </c>
      <c r="O53" s="25" t="s">
        <v>28</v>
      </c>
      <c r="P53" s="25" t="s">
        <v>29</v>
      </c>
      <c r="Q53" s="25" t="s">
        <v>30</v>
      </c>
      <c r="R53" s="25" t="s">
        <v>31</v>
      </c>
    </row>
    <row r="54" spans="1:18" ht="69" x14ac:dyDescent="0.3">
      <c r="A54" s="32">
        <v>71</v>
      </c>
      <c r="B54" s="35" t="s">
        <v>32</v>
      </c>
      <c r="C54" s="61" t="s">
        <v>43</v>
      </c>
      <c r="D54" s="35">
        <v>100</v>
      </c>
      <c r="E54" s="36">
        <v>18.940000000000001</v>
      </c>
      <c r="F54" s="45">
        <v>0.8</v>
      </c>
      <c r="G54" s="45">
        <v>0</v>
      </c>
      <c r="H54" s="45">
        <v>3.3</v>
      </c>
      <c r="I54" s="36">
        <v>16</v>
      </c>
      <c r="J54" s="37"/>
      <c r="K54" s="36">
        <v>23</v>
      </c>
      <c r="L54" s="36">
        <v>0</v>
      </c>
      <c r="M54" s="36">
        <v>0</v>
      </c>
      <c r="N54" s="36">
        <v>0.5</v>
      </c>
      <c r="O54" s="36">
        <v>0</v>
      </c>
      <c r="P54" s="36">
        <v>0</v>
      </c>
      <c r="Q54" s="36">
        <v>0</v>
      </c>
      <c r="R54" s="36">
        <v>5</v>
      </c>
    </row>
    <row r="55" spans="1:18" ht="82.8" x14ac:dyDescent="0.3">
      <c r="A55" s="35">
        <v>104</v>
      </c>
      <c r="B55" s="35" t="s">
        <v>35</v>
      </c>
      <c r="C55" s="46" t="s">
        <v>44</v>
      </c>
      <c r="D55" s="47" t="s">
        <v>64</v>
      </c>
      <c r="E55" s="36">
        <v>41.08</v>
      </c>
      <c r="F55" s="36">
        <f>9*250/200</f>
        <v>11.25</v>
      </c>
      <c r="G55" s="36">
        <f>6.3*250/200</f>
        <v>7.875</v>
      </c>
      <c r="H55" s="36">
        <f>22.1*250/200</f>
        <v>27.625</v>
      </c>
      <c r="I55" s="36">
        <f>180.9*250/200</f>
        <v>226.125</v>
      </c>
      <c r="J55" s="36"/>
      <c r="K55" s="36">
        <f>66.15*250/200</f>
        <v>82.6875</v>
      </c>
      <c r="L55" s="36">
        <f>26.5*250/200</f>
        <v>33.125</v>
      </c>
      <c r="M55" s="36">
        <f>64.1*250/200</f>
        <v>80.124999999999986</v>
      </c>
      <c r="N55" s="36">
        <f>1.38*250/200</f>
        <v>1.7250000000000001</v>
      </c>
      <c r="O55" s="36">
        <f>0.8*250/200</f>
        <v>1</v>
      </c>
      <c r="P55" s="36">
        <f>9.48*250/200</f>
        <v>11.85</v>
      </c>
      <c r="Q55" s="36">
        <f>1.3*250/200</f>
        <v>1.625</v>
      </c>
      <c r="R55" s="36">
        <f>20.03*250/200</f>
        <v>25.037500000000001</v>
      </c>
    </row>
    <row r="56" spans="1:18" x14ac:dyDescent="0.3">
      <c r="A56" s="35">
        <v>229</v>
      </c>
      <c r="B56" s="35" t="s">
        <v>37</v>
      </c>
      <c r="C56" s="48" t="s">
        <v>46</v>
      </c>
      <c r="D56" s="47">
        <v>130</v>
      </c>
      <c r="E56" s="35">
        <v>31.29</v>
      </c>
      <c r="F56" s="36">
        <v>11.83</v>
      </c>
      <c r="G56" s="36">
        <v>6.24</v>
      </c>
      <c r="H56" s="36">
        <v>6.24</v>
      </c>
      <c r="I56" s="36">
        <v>128.69999999999999</v>
      </c>
      <c r="J56" s="64"/>
      <c r="K56" s="36">
        <v>46.14</v>
      </c>
      <c r="L56" s="36">
        <v>44.38</v>
      </c>
      <c r="M56" s="36">
        <v>168.49</v>
      </c>
      <c r="N56" s="36">
        <v>0.86</v>
      </c>
      <c r="O56" s="36">
        <v>1.98</v>
      </c>
      <c r="P56" s="36">
        <v>6.76</v>
      </c>
      <c r="Q56" s="36">
        <v>1.04</v>
      </c>
      <c r="R56" s="36">
        <v>3.12</v>
      </c>
    </row>
    <row r="57" spans="1:18" ht="27.6" x14ac:dyDescent="0.3">
      <c r="A57" s="65">
        <v>321</v>
      </c>
      <c r="B57" s="65" t="s">
        <v>39</v>
      </c>
      <c r="C57" s="66" t="s">
        <v>47</v>
      </c>
      <c r="D57" s="67">
        <v>180</v>
      </c>
      <c r="E57" s="68">
        <v>21.49</v>
      </c>
      <c r="F57" s="68">
        <f>4*180/200</f>
        <v>3.6</v>
      </c>
      <c r="G57" s="68">
        <f>7.2*180/200</f>
        <v>6.48</v>
      </c>
      <c r="H57" s="68">
        <f>21.2*180/200</f>
        <v>19.079999999999998</v>
      </c>
      <c r="I57" s="68">
        <f>166*180/200</f>
        <v>149.4</v>
      </c>
      <c r="J57" s="69"/>
      <c r="K57" s="68">
        <f>93.2*180/200</f>
        <v>83.88</v>
      </c>
      <c r="L57" s="68">
        <f>30.7*180/200</f>
        <v>27.63</v>
      </c>
      <c r="M57" s="68">
        <f>62.3*180/200</f>
        <v>56.07</v>
      </c>
      <c r="N57" s="68">
        <f>1.2*180/200</f>
        <v>1.08</v>
      </c>
      <c r="O57" s="68">
        <f>0.4*180/200</f>
        <v>0.36</v>
      </c>
      <c r="P57" s="68">
        <f>19.2*180/200</f>
        <v>17.28</v>
      </c>
      <c r="Q57" s="68">
        <f>1.3*180/200</f>
        <v>1.17</v>
      </c>
      <c r="R57" s="68">
        <f>80.7*180/200</f>
        <v>72.63</v>
      </c>
    </row>
    <row r="58" spans="1:18" x14ac:dyDescent="0.3">
      <c r="A58" s="35"/>
      <c r="B58" s="35" t="s">
        <v>48</v>
      </c>
      <c r="C58" s="38" t="s">
        <v>49</v>
      </c>
      <c r="D58" s="35">
        <v>200</v>
      </c>
      <c r="E58" s="36">
        <v>20</v>
      </c>
      <c r="F58" s="36">
        <v>1</v>
      </c>
      <c r="G58" s="36">
        <v>0</v>
      </c>
      <c r="H58" s="36">
        <v>20.2</v>
      </c>
      <c r="I58" s="36">
        <v>92</v>
      </c>
      <c r="J58" s="50"/>
      <c r="K58" s="36">
        <v>14</v>
      </c>
      <c r="L58" s="36">
        <v>8</v>
      </c>
      <c r="M58" s="36">
        <v>14</v>
      </c>
      <c r="N58" s="36">
        <v>2.8</v>
      </c>
      <c r="O58" s="41">
        <v>0</v>
      </c>
      <c r="P58" s="36">
        <v>0.4</v>
      </c>
      <c r="Q58" s="36">
        <v>0.4</v>
      </c>
      <c r="R58" s="36">
        <v>4</v>
      </c>
    </row>
    <row r="59" spans="1:18" ht="27.6" x14ac:dyDescent="0.3">
      <c r="A59" s="35"/>
      <c r="B59" s="35" t="s">
        <v>50</v>
      </c>
      <c r="C59" s="46" t="s">
        <v>51</v>
      </c>
      <c r="D59" s="47">
        <v>40</v>
      </c>
      <c r="E59" s="36">
        <v>2.93</v>
      </c>
      <c r="F59" s="36">
        <v>2.2400000000000002</v>
      </c>
      <c r="G59" s="36">
        <v>0.44000000000000006</v>
      </c>
      <c r="H59" s="36">
        <v>19.759999999999998</v>
      </c>
      <c r="I59" s="36">
        <v>91.960000000000008</v>
      </c>
      <c r="J59" s="37"/>
      <c r="K59" s="36">
        <v>9.1999999999999993</v>
      </c>
      <c r="L59" s="36">
        <v>10</v>
      </c>
      <c r="M59" s="36">
        <v>42.4</v>
      </c>
      <c r="N59" s="36">
        <v>1.24</v>
      </c>
      <c r="O59" s="36">
        <v>0</v>
      </c>
      <c r="P59" s="36">
        <v>0.04</v>
      </c>
      <c r="Q59" s="36">
        <v>0</v>
      </c>
      <c r="R59" s="36">
        <v>0</v>
      </c>
    </row>
    <row r="60" spans="1:18" x14ac:dyDescent="0.3">
      <c r="A60" s="35"/>
      <c r="B60" s="35" t="s">
        <v>52</v>
      </c>
      <c r="C60" s="38" t="s">
        <v>53</v>
      </c>
      <c r="D60" s="47">
        <v>70</v>
      </c>
      <c r="E60" s="30">
        <v>5.13</v>
      </c>
      <c r="F60" s="36">
        <v>5.53</v>
      </c>
      <c r="G60" s="36">
        <v>0.7</v>
      </c>
      <c r="H60" s="36">
        <v>33.81</v>
      </c>
      <c r="I60" s="36">
        <v>163.66</v>
      </c>
      <c r="J60" s="37"/>
      <c r="K60" s="36">
        <v>16.100000000000001</v>
      </c>
      <c r="L60" s="36">
        <v>23.1</v>
      </c>
      <c r="M60" s="36">
        <v>60.9</v>
      </c>
      <c r="N60" s="36">
        <v>0.77</v>
      </c>
      <c r="O60" s="36">
        <v>0</v>
      </c>
      <c r="P60" s="36">
        <v>7.0000000000000007E-2</v>
      </c>
      <c r="Q60" s="36">
        <v>0</v>
      </c>
      <c r="R60" s="36">
        <v>0</v>
      </c>
    </row>
    <row r="61" spans="1:18" x14ac:dyDescent="0.3">
      <c r="A61" s="35">
        <v>386</v>
      </c>
      <c r="B61" s="35" t="s">
        <v>54</v>
      </c>
      <c r="C61" s="38" t="s">
        <v>55</v>
      </c>
      <c r="D61" s="35">
        <v>100</v>
      </c>
      <c r="E61" s="36">
        <v>15.45</v>
      </c>
      <c r="F61" s="36">
        <v>3</v>
      </c>
      <c r="G61" s="36">
        <v>1</v>
      </c>
      <c r="H61" s="36">
        <v>4.2</v>
      </c>
      <c r="I61" s="36">
        <v>40</v>
      </c>
      <c r="J61" s="37"/>
      <c r="K61" s="36">
        <v>124</v>
      </c>
      <c r="L61" s="36">
        <v>14</v>
      </c>
      <c r="M61" s="36">
        <v>92</v>
      </c>
      <c r="N61" s="36">
        <v>0.1</v>
      </c>
      <c r="O61" s="36">
        <v>0</v>
      </c>
      <c r="P61" s="36">
        <v>0.03</v>
      </c>
      <c r="Q61" s="36">
        <v>0.1</v>
      </c>
      <c r="R61" s="36">
        <v>0.3</v>
      </c>
    </row>
    <row r="62" spans="1:18" x14ac:dyDescent="0.3">
      <c r="A62" s="42" t="s">
        <v>41</v>
      </c>
      <c r="B62" s="42"/>
      <c r="C62" s="42"/>
      <c r="D62" s="25">
        <v>1070</v>
      </c>
      <c r="E62" s="43">
        <f t="shared" ref="E62:R62" si="4">SUM(E54:E61)</f>
        <v>156.31</v>
      </c>
      <c r="F62" s="43">
        <f t="shared" si="4"/>
        <v>39.250000000000007</v>
      </c>
      <c r="G62" s="43">
        <f t="shared" si="4"/>
        <v>22.734999999999999</v>
      </c>
      <c r="H62" s="43">
        <f t="shared" si="4"/>
        <v>134.21499999999997</v>
      </c>
      <c r="I62" s="43">
        <f t="shared" si="4"/>
        <v>907.84500000000003</v>
      </c>
      <c r="J62" s="43">
        <f t="shared" si="4"/>
        <v>0</v>
      </c>
      <c r="K62" s="43">
        <f t="shared" si="4"/>
        <v>399.00749999999999</v>
      </c>
      <c r="L62" s="43">
        <f t="shared" si="4"/>
        <v>160.23499999999999</v>
      </c>
      <c r="M62" s="43">
        <f t="shared" si="4"/>
        <v>513.9849999999999</v>
      </c>
      <c r="N62" s="43">
        <f t="shared" si="4"/>
        <v>9.0749999999999993</v>
      </c>
      <c r="O62" s="43">
        <f t="shared" si="4"/>
        <v>3.34</v>
      </c>
      <c r="P62" s="43">
        <f t="shared" si="4"/>
        <v>36.43</v>
      </c>
      <c r="Q62" s="43">
        <f t="shared" si="4"/>
        <v>4.335</v>
      </c>
      <c r="R62" s="43">
        <f t="shared" si="4"/>
        <v>110.08749999999999</v>
      </c>
    </row>
    <row r="63" spans="1:18" x14ac:dyDescent="0.3">
      <c r="A63" s="53" t="s">
        <v>56</v>
      </c>
      <c r="B63" s="53"/>
      <c r="C63" s="53"/>
      <c r="D63" s="53"/>
      <c r="E63" s="43">
        <f>E50+E62</f>
        <v>218.48000000000002</v>
      </c>
      <c r="F63" s="43">
        <f>F50+F62</f>
        <v>57.214761904761914</v>
      </c>
      <c r="G63" s="43">
        <f>G50+G62</f>
        <v>42.137380952380951</v>
      </c>
      <c r="H63" s="43">
        <f>H50+H62</f>
        <v>237.23595238095237</v>
      </c>
      <c r="I63" s="43">
        <f>I50+I62</f>
        <v>1567.409761904762</v>
      </c>
      <c r="J63" s="37"/>
      <c r="K63" s="43">
        <f t="shared" ref="K63:R63" si="5">K50+K62</f>
        <v>750.43130952380943</v>
      </c>
      <c r="L63" s="43">
        <f t="shared" si="5"/>
        <v>235.93261904761903</v>
      </c>
      <c r="M63" s="43">
        <f t="shared" si="5"/>
        <v>861.680238095238</v>
      </c>
      <c r="N63" s="43">
        <f t="shared" si="5"/>
        <v>13.107380952380952</v>
      </c>
      <c r="O63" s="43">
        <f t="shared" si="5"/>
        <v>117.61380952380952</v>
      </c>
      <c r="P63" s="43">
        <f t="shared" si="5"/>
        <v>36.629047619047618</v>
      </c>
      <c r="Q63" s="43">
        <f t="shared" si="5"/>
        <v>5.1897619047619052</v>
      </c>
      <c r="R63" s="43">
        <f t="shared" si="5"/>
        <v>111.38273809523808</v>
      </c>
    </row>
    <row r="64" spans="1:18" x14ac:dyDescent="0.3">
      <c r="A64" s="2"/>
      <c r="B64" s="2"/>
      <c r="C64" s="2"/>
      <c r="D64" s="2"/>
      <c r="E64" s="3"/>
      <c r="F64" s="3"/>
      <c r="G64" s="3"/>
      <c r="H64" s="3"/>
      <c r="I64" s="3"/>
      <c r="J64" s="4"/>
      <c r="K64" s="3"/>
      <c r="L64" s="3"/>
      <c r="M64" s="3"/>
      <c r="N64" s="54"/>
      <c r="O64" s="3"/>
      <c r="P64" s="54"/>
      <c r="Q64" s="54"/>
      <c r="R64" s="3"/>
    </row>
    <row r="65" spans="1:18" x14ac:dyDescent="0.3">
      <c r="A65" s="2"/>
      <c r="B65" s="2"/>
      <c r="C65" s="2"/>
      <c r="D65" s="2"/>
      <c r="E65" s="3"/>
      <c r="F65" s="3"/>
      <c r="G65" s="3"/>
      <c r="H65" s="3"/>
      <c r="I65" s="3"/>
      <c r="J65" s="4"/>
      <c r="K65" s="3"/>
      <c r="L65" s="3"/>
      <c r="M65" s="3"/>
      <c r="N65" s="54"/>
      <c r="O65" s="3"/>
      <c r="P65" s="54"/>
      <c r="Q65" s="54"/>
      <c r="R65" s="3"/>
    </row>
    <row r="66" spans="1:18" x14ac:dyDescent="0.3">
      <c r="A66" s="2"/>
      <c r="B66" s="2"/>
      <c r="C66" s="2"/>
      <c r="D66" s="2"/>
      <c r="E66" s="3"/>
      <c r="F66" s="3"/>
      <c r="G66" s="3"/>
      <c r="H66" s="3"/>
      <c r="I66" s="3"/>
      <c r="J66" s="4"/>
      <c r="K66" s="3"/>
      <c r="L66" s="3"/>
      <c r="M66" s="3"/>
      <c r="N66" s="54"/>
      <c r="O66" s="3"/>
      <c r="P66" s="54"/>
      <c r="Q66" s="54"/>
      <c r="R66" s="3"/>
    </row>
  </sheetData>
  <mergeCells count="74">
    <mergeCell ref="O52:R52"/>
    <mergeCell ref="A62:C62"/>
    <mergeCell ref="A63:D63"/>
    <mergeCell ref="A51:R51"/>
    <mergeCell ref="A52:A53"/>
    <mergeCell ref="B52:B53"/>
    <mergeCell ref="C52:C53"/>
    <mergeCell ref="D52:D53"/>
    <mergeCell ref="E52:E53"/>
    <mergeCell ref="F52:F53"/>
    <mergeCell ref="G52:G53"/>
    <mergeCell ref="H52:H53"/>
    <mergeCell ref="I52:I53"/>
    <mergeCell ref="F44:F45"/>
    <mergeCell ref="G44:G45"/>
    <mergeCell ref="H44:H45"/>
    <mergeCell ref="I44:I45"/>
    <mergeCell ref="O44:R44"/>
    <mergeCell ref="A50:C50"/>
    <mergeCell ref="A39:R39"/>
    <mergeCell ref="A40:R40"/>
    <mergeCell ref="A41:R41"/>
    <mergeCell ref="A42:R42"/>
    <mergeCell ref="A43:R43"/>
    <mergeCell ref="A44:A45"/>
    <mergeCell ref="B44:B45"/>
    <mergeCell ref="C44:C45"/>
    <mergeCell ref="D44:D45"/>
    <mergeCell ref="E44:E45"/>
    <mergeCell ref="A36:C36"/>
    <mergeCell ref="M36:R36"/>
    <mergeCell ref="A37:C37"/>
    <mergeCell ref="M37:R37"/>
    <mergeCell ref="A38:C38"/>
    <mergeCell ref="M38:R38"/>
    <mergeCell ref="H18:H19"/>
    <mergeCell ref="I18:I19"/>
    <mergeCell ref="O18:R18"/>
    <mergeCell ref="A28:C28"/>
    <mergeCell ref="A29:D29"/>
    <mergeCell ref="A35:C35"/>
    <mergeCell ref="M35:R35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2024-10-04T11:29:36Z</dcterms:created>
  <dcterms:modified xsi:type="dcterms:W3CDTF">2024-10-04T11:29:56Z</dcterms:modified>
</cp:coreProperties>
</file>