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8_{873D7B16-3E33-4EFB-B0D5-8BC68AC3AD00}" xr6:coauthVersionLast="47" xr6:coauthVersionMax="47" xr10:uidLastSave="{00000000-0000-0000-0000-000000000000}"/>
  <bookViews>
    <workbookView xWindow="-108" yWindow="-108" windowWidth="23256" windowHeight="12576" xr2:uid="{EBB61C71-3AB5-442A-90CE-8915AD7E3A6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4" i="1" l="1"/>
  <c r="H64" i="1"/>
  <c r="E64" i="1"/>
  <c r="P62" i="1"/>
  <c r="N62" i="1"/>
  <c r="M62" i="1"/>
  <c r="L62" i="1"/>
  <c r="K62" i="1"/>
  <c r="I62" i="1"/>
  <c r="H62" i="1"/>
  <c r="G62" i="1"/>
  <c r="F62" i="1"/>
  <c r="P61" i="1"/>
  <c r="N61" i="1"/>
  <c r="M61" i="1"/>
  <c r="L61" i="1"/>
  <c r="K61" i="1"/>
  <c r="I61" i="1"/>
  <c r="H61" i="1"/>
  <c r="G61" i="1"/>
  <c r="F61" i="1"/>
  <c r="R58" i="1"/>
  <c r="R64" i="1" s="1"/>
  <c r="Q58" i="1"/>
  <c r="Q64" i="1" s="1"/>
  <c r="P58" i="1"/>
  <c r="P64" i="1" s="1"/>
  <c r="O58" i="1"/>
  <c r="O64" i="1" s="1"/>
  <c r="N58" i="1"/>
  <c r="N64" i="1" s="1"/>
  <c r="M58" i="1"/>
  <c r="M64" i="1" s="1"/>
  <c r="L58" i="1"/>
  <c r="L64" i="1" s="1"/>
  <c r="K58" i="1"/>
  <c r="K64" i="1" s="1"/>
  <c r="I58" i="1"/>
  <c r="I64" i="1" s="1"/>
  <c r="H58" i="1"/>
  <c r="G58" i="1"/>
  <c r="G64" i="1" s="1"/>
  <c r="F58" i="1"/>
  <c r="F64" i="1" s="1"/>
  <c r="Q53" i="1"/>
  <c r="O53" i="1"/>
  <c r="N53" i="1"/>
  <c r="N65" i="1" s="1"/>
  <c r="M53" i="1"/>
  <c r="M65" i="1" s="1"/>
  <c r="L53" i="1"/>
  <c r="L65" i="1" s="1"/>
  <c r="H53" i="1"/>
  <c r="H65" i="1" s="1"/>
  <c r="F53" i="1"/>
  <c r="E53" i="1"/>
  <c r="E65" i="1" s="1"/>
  <c r="R51" i="1"/>
  <c r="R48" i="1"/>
  <c r="R53" i="1" s="1"/>
  <c r="Q48" i="1"/>
  <c r="P48" i="1"/>
  <c r="P53" i="1" s="1"/>
  <c r="O48" i="1"/>
  <c r="N48" i="1"/>
  <c r="M48" i="1"/>
  <c r="L48" i="1"/>
  <c r="K48" i="1"/>
  <c r="K53" i="1" s="1"/>
  <c r="I48" i="1"/>
  <c r="I53" i="1" s="1"/>
  <c r="H48" i="1"/>
  <c r="G48" i="1"/>
  <c r="G53" i="1" s="1"/>
  <c r="F48" i="1"/>
  <c r="P29" i="1"/>
  <c r="J29" i="1"/>
  <c r="H29" i="1"/>
  <c r="E29" i="1"/>
  <c r="R23" i="1"/>
  <c r="R29" i="1" s="1"/>
  <c r="Q23" i="1"/>
  <c r="Q29" i="1" s="1"/>
  <c r="P23" i="1"/>
  <c r="O23" i="1"/>
  <c r="O29" i="1" s="1"/>
  <c r="N23" i="1"/>
  <c r="N29" i="1" s="1"/>
  <c r="M23" i="1"/>
  <c r="M29" i="1" s="1"/>
  <c r="L23" i="1"/>
  <c r="L29" i="1" s="1"/>
  <c r="K23" i="1"/>
  <c r="K29" i="1" s="1"/>
  <c r="K30" i="1" s="1"/>
  <c r="I23" i="1"/>
  <c r="I29" i="1" s="1"/>
  <c r="H23" i="1"/>
  <c r="G23" i="1"/>
  <c r="G29" i="1" s="1"/>
  <c r="F23" i="1"/>
  <c r="F29" i="1" s="1"/>
  <c r="R18" i="1"/>
  <c r="R30" i="1" s="1"/>
  <c r="Q18" i="1"/>
  <c r="P18" i="1"/>
  <c r="P30" i="1" s="1"/>
  <c r="O18" i="1"/>
  <c r="N18" i="1"/>
  <c r="M18" i="1"/>
  <c r="M30" i="1" s="1"/>
  <c r="L18" i="1"/>
  <c r="L30" i="1" s="1"/>
  <c r="K18" i="1"/>
  <c r="J18" i="1"/>
  <c r="I18" i="1"/>
  <c r="H18" i="1"/>
  <c r="H30" i="1" s="1"/>
  <c r="G18" i="1"/>
  <c r="F18" i="1"/>
  <c r="E18" i="1"/>
  <c r="E30" i="1" s="1"/>
  <c r="R16" i="1"/>
  <c r="F65" i="1" l="1"/>
  <c r="G65" i="1"/>
  <c r="R65" i="1"/>
  <c r="O65" i="1"/>
  <c r="P65" i="1"/>
  <c r="I65" i="1"/>
  <c r="K65" i="1"/>
  <c r="Q65" i="1"/>
  <c r="G30" i="1"/>
  <c r="F30" i="1"/>
  <c r="N30" i="1"/>
  <c r="O30" i="1"/>
  <c r="I30" i="1"/>
  <c r="Q30" i="1"/>
</calcChain>
</file>

<file path=xl/sharedStrings.xml><?xml version="1.0" encoding="utf-8"?>
<sst xmlns="http://schemas.openxmlformats.org/spreadsheetml/2006/main" count="161" uniqueCount="64">
  <si>
    <t xml:space="preserve">          "Согласовано"</t>
  </si>
  <si>
    <t xml:space="preserve">                                                                                                       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</si>
  <si>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</si>
  <si>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</si>
  <si>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</si>
  <si>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 </t>
    </r>
    <r>
      <rPr>
        <u/>
        <sz val="10"/>
        <color theme="1"/>
        <rFont val="Calibri"/>
        <family val="2"/>
        <charset val="204"/>
        <scheme val="minor"/>
      </rPr>
      <t xml:space="preserve">  Е.С.Сидельникова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</si>
  <si>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t xml:space="preserve">                      "___"____________  2024г</t>
  </si>
  <si>
    <t>"01" октября 2024г</t>
  </si>
  <si>
    <t>МЕНЮ</t>
  </si>
  <si>
    <t>для школьных столовых</t>
  </si>
  <si>
    <t>( 7-11 лет )</t>
  </si>
  <si>
    <t>День 1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</si>
  <si>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</si>
  <si>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</si>
  <si>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</si>
  <si>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</si>
  <si>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</si>
  <si>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</si>
  <si>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</si>
  <si>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</si>
  <si>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</si>
  <si>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</si>
  <si>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</si>
  <si>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</si>
  <si>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</si>
  <si>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</si>
  <si>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</si>
  <si>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</si>
  <si>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</si>
  <si>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</si>
  <si>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</si>
  <si>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</si>
  <si>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</si>
  <si>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</si>
  <si>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t>200/5</t>
  </si>
  <si>
    <t>2.</t>
  </si>
  <si>
    <t>Батон в/с</t>
  </si>
  <si>
    <t>3.</t>
  </si>
  <si>
    <t>Сыр    (порциями)</t>
  </si>
  <si>
    <t>4.</t>
  </si>
  <si>
    <t>Печенье</t>
  </si>
  <si>
    <t>5.</t>
  </si>
  <si>
    <t>Какао с молоком</t>
  </si>
  <si>
    <t>Всего</t>
  </si>
  <si>
    <t>ОБЕД</t>
  </si>
  <si>
    <t>Овощи натуральные свежие (помидоры)</t>
  </si>
  <si>
    <t xml:space="preserve"> Суп картофельный с мясными фрикадельками.</t>
  </si>
  <si>
    <t>200/28</t>
  </si>
  <si>
    <t>Рагу из курицы</t>
  </si>
  <si>
    <t xml:space="preserve">Компот из сухофруктов </t>
  </si>
  <si>
    <t>Хлеб ржаной</t>
  </si>
  <si>
    <t>6.</t>
  </si>
  <si>
    <t xml:space="preserve">Хлеб пшеничный </t>
  </si>
  <si>
    <t>7.</t>
  </si>
  <si>
    <t>Ряженка</t>
  </si>
  <si>
    <t>ИТОГО:</t>
  </si>
  <si>
    <t xml:space="preserve">                                                                                                                                                                                                                           "Утверждаю"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</si>
  <si>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</si>
  <si>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</t>
    </r>
    <r>
      <rPr>
        <sz val="9"/>
        <color theme="1"/>
        <rFont val="Calibri"/>
        <family val="2"/>
        <charset val="204"/>
        <scheme val="minor"/>
      </rPr>
      <t xml:space="preserve">  /</t>
    </r>
  </si>
  <si>
    <r>
      <t xml:space="preserve">                           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</t>
    </r>
    <r>
      <rPr>
        <sz val="10"/>
        <color theme="1"/>
        <rFont val="Calibri"/>
        <family val="2"/>
        <charset val="204"/>
        <scheme val="minor"/>
      </rPr>
      <t xml:space="preserve"> /</t>
    </r>
    <r>
      <rPr>
        <u/>
        <sz val="10"/>
        <color theme="1"/>
        <rFont val="Calibri"/>
        <family val="2"/>
        <charset val="204"/>
        <scheme val="minor"/>
      </rPr>
      <t xml:space="preserve"> Е.С. Сидельникова </t>
    </r>
    <r>
      <rPr>
        <sz val="10"/>
        <color theme="1"/>
        <rFont val="Calibri"/>
        <family val="2"/>
        <charset val="204"/>
        <scheme val="minor"/>
      </rPr>
      <t>/</t>
    </r>
  </si>
  <si>
    <t>"01"октября   2024г</t>
  </si>
  <si>
    <t>( 12 лет и старше )</t>
  </si>
  <si>
    <t>250/10</t>
  </si>
  <si>
    <t>250/35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</si>
</sst>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center" vertical="distributed"/>
    </xf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horizontal="right" vertical="distributed"/>
    </xf>
    <xf numFmtId="0" fontId="4" fillId="0" borderId="0" xfId="0" applyFont="1" applyAlignment="1">
      <alignment vertical="distributed"/>
    </xf>
    <xf numFmtId="0" fontId="2" fillId="0" borderId="0" xfId="0" applyFont="1" applyAlignment="1">
      <alignment horizontal="right"/>
    </xf>
    <xf numFmtId="0" fontId="3" fillId="0" borderId="0" xfId="0" applyFont="1" applyAlignment="1">
      <alignment vertical="distributed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 vertical="distributed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2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2" fontId="2" fillId="0" borderId="4" xfId="0" applyNumberFormat="1" applyFont="1" applyBorder="1"/>
    <xf numFmtId="164" fontId="2" fillId="0" borderId="4" xfId="0" applyNumberFormat="1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11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2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/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10" fillId="0" borderId="4" xfId="0" applyFont="1" applyBorder="1" applyAlignment="1">
      <alignment horizont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6A59-2DFE-405D-BB80-BF8D7131B562}">
  <dimension ref="A1:S68"/>
  <sheetViews>
    <sheetView tabSelected="1" topLeftCell="A55" zoomScale="70" zoomScaleNormal="70" workbookViewId="0">
      <selection activeCell="A36" sqref="A36:R68"/>
    </sheetView>
  </sheetViews>
  <sheetFormatPr defaultRowHeight="14.4" x14ac:dyDescent="0.3"/>
  <sheetData>
    <row r="1" spans="1:19" x14ac:dyDescent="0.3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x14ac:dyDescent="0.3">
      <c r="A2" s="3" t="s">
        <v>2</v>
      </c>
      <c r="B2" s="3"/>
      <c r="C2" s="3"/>
      <c r="D2" s="4"/>
      <c r="E2" s="4"/>
      <c r="F2" s="4"/>
      <c r="G2" s="4"/>
      <c r="H2" s="4"/>
      <c r="I2" s="4"/>
      <c r="J2" s="5"/>
      <c r="K2" s="6" t="s">
        <v>3</v>
      </c>
      <c r="L2" s="6"/>
      <c r="M2" s="6"/>
      <c r="N2" s="6"/>
      <c r="O2" s="6"/>
      <c r="P2" s="6"/>
      <c r="Q2" s="6"/>
      <c r="R2" s="6"/>
    </row>
    <row r="3" spans="1:19" x14ac:dyDescent="0.3">
      <c r="A3" s="7"/>
      <c r="B3" s="7"/>
      <c r="C3" s="7"/>
      <c r="D3" s="7"/>
      <c r="E3" s="7"/>
      <c r="F3" s="7"/>
      <c r="G3" s="7"/>
      <c r="H3" s="7"/>
      <c r="I3" s="7"/>
      <c r="J3" s="5"/>
      <c r="K3" s="8"/>
      <c r="L3" s="8"/>
      <c r="M3" s="8"/>
      <c r="N3" s="8"/>
      <c r="O3" s="8"/>
      <c r="P3" s="8"/>
      <c r="Q3" s="8"/>
      <c r="R3" s="8"/>
    </row>
    <row r="4" spans="1:19" x14ac:dyDescent="0.3">
      <c r="A4" s="9" t="s">
        <v>4</v>
      </c>
      <c r="B4" s="9"/>
      <c r="C4" s="9"/>
      <c r="D4" s="10" t="s">
        <v>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 x14ac:dyDescent="0.3">
      <c r="A5" s="11" t="s">
        <v>6</v>
      </c>
      <c r="B5" s="11"/>
      <c r="C5" s="11"/>
      <c r="D5" s="12"/>
      <c r="E5" s="12"/>
      <c r="F5" s="12"/>
      <c r="G5" s="13" t="s">
        <v>7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9" ht="18" x14ac:dyDescent="0.3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9" ht="15.6" x14ac:dyDescent="0.3">
      <c r="A7" s="15" t="s">
        <v>9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9" ht="15.6" x14ac:dyDescent="0.3">
      <c r="A8" s="16" t="s">
        <v>10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9" ht="15.6" x14ac:dyDescent="0.3">
      <c r="A9" s="17" t="s">
        <v>11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</row>
    <row r="10" spans="1:19" ht="15.6" x14ac:dyDescent="0.3">
      <c r="A10" s="20" t="s">
        <v>12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9" x14ac:dyDescent="0.3">
      <c r="A11" s="21" t="s">
        <v>13</v>
      </c>
      <c r="B11" s="22" t="s">
        <v>14</v>
      </c>
      <c r="C11" s="21" t="s">
        <v>15</v>
      </c>
      <c r="D11" s="23" t="s">
        <v>16</v>
      </c>
      <c r="E11" s="22" t="s">
        <v>17</v>
      </c>
      <c r="F11" s="24" t="s">
        <v>18</v>
      </c>
      <c r="G11" s="24" t="s">
        <v>19</v>
      </c>
      <c r="H11" s="24" t="s">
        <v>20</v>
      </c>
      <c r="I11" s="22" t="s">
        <v>21</v>
      </c>
      <c r="J11" s="25"/>
      <c r="K11" s="26" t="s">
        <v>22</v>
      </c>
      <c r="L11" s="26"/>
      <c r="M11" s="26"/>
      <c r="N11" s="26"/>
      <c r="O11" s="22" t="s">
        <v>23</v>
      </c>
      <c r="P11" s="22"/>
      <c r="Q11" s="22"/>
      <c r="R11" s="22"/>
    </row>
    <row r="12" spans="1:19" x14ac:dyDescent="0.3">
      <c r="A12" s="21"/>
      <c r="B12" s="22"/>
      <c r="C12" s="21"/>
      <c r="D12" s="23"/>
      <c r="E12" s="22"/>
      <c r="F12" s="27"/>
      <c r="G12" s="27"/>
      <c r="H12" s="27"/>
      <c r="I12" s="22"/>
      <c r="J12" s="25"/>
      <c r="K12" s="28" t="s">
        <v>24</v>
      </c>
      <c r="L12" s="29" t="s">
        <v>25</v>
      </c>
      <c r="M12" s="29" t="s">
        <v>26</v>
      </c>
      <c r="N12" s="29" t="s">
        <v>27</v>
      </c>
      <c r="O12" s="30" t="s">
        <v>28</v>
      </c>
      <c r="P12" s="29" t="s">
        <v>29</v>
      </c>
      <c r="Q12" s="29" t="s">
        <v>30</v>
      </c>
      <c r="R12" s="29" t="s">
        <v>31</v>
      </c>
    </row>
    <row r="13" spans="1:19" ht="110.4" x14ac:dyDescent="0.3">
      <c r="A13" s="31">
        <v>175</v>
      </c>
      <c r="B13" s="31" t="s">
        <v>32</v>
      </c>
      <c r="C13" s="32" t="s">
        <v>33</v>
      </c>
      <c r="D13" s="33" t="s">
        <v>34</v>
      </c>
      <c r="E13" s="34">
        <v>23.37</v>
      </c>
      <c r="F13" s="33">
        <v>4.25</v>
      </c>
      <c r="G13" s="34">
        <v>9.1999999999999993</v>
      </c>
      <c r="H13" s="33">
        <v>38.15</v>
      </c>
      <c r="I13" s="33">
        <v>253.18</v>
      </c>
      <c r="J13" s="33">
        <v>195</v>
      </c>
      <c r="K13" s="34">
        <v>124.66</v>
      </c>
      <c r="L13" s="34">
        <v>34.68</v>
      </c>
      <c r="M13" s="34">
        <v>146.04</v>
      </c>
      <c r="N13" s="34">
        <v>0.78</v>
      </c>
      <c r="O13" s="33">
        <v>51.06</v>
      </c>
      <c r="P13" s="34">
        <v>0.1</v>
      </c>
      <c r="Q13" s="33">
        <v>0.54</v>
      </c>
      <c r="R13" s="35">
        <v>0.9</v>
      </c>
      <c r="S13" s="36"/>
    </row>
    <row r="14" spans="1:19" x14ac:dyDescent="0.3">
      <c r="A14" s="37"/>
      <c r="B14" s="37" t="s">
        <v>35</v>
      </c>
      <c r="C14" s="38" t="s">
        <v>36</v>
      </c>
      <c r="D14" s="37">
        <v>50</v>
      </c>
      <c r="E14" s="39">
        <v>5.63</v>
      </c>
      <c r="F14" s="39">
        <v>4</v>
      </c>
      <c r="G14" s="39">
        <v>0.7</v>
      </c>
      <c r="H14" s="39">
        <v>21</v>
      </c>
      <c r="I14" s="39">
        <v>106</v>
      </c>
      <c r="J14" s="38"/>
      <c r="K14" s="39">
        <v>11.5</v>
      </c>
      <c r="L14" s="39">
        <v>16.5</v>
      </c>
      <c r="M14" s="39">
        <v>43.5</v>
      </c>
      <c r="N14" s="39">
        <v>1</v>
      </c>
      <c r="O14" s="37">
        <v>0</v>
      </c>
      <c r="P14" s="39">
        <v>0.1</v>
      </c>
      <c r="Q14" s="39">
        <v>0.8</v>
      </c>
      <c r="R14" s="40">
        <v>0</v>
      </c>
      <c r="S14" s="36"/>
    </row>
    <row r="15" spans="1:19" x14ac:dyDescent="0.3">
      <c r="A15" s="41">
        <v>15</v>
      </c>
      <c r="B15" s="37" t="s">
        <v>37</v>
      </c>
      <c r="C15" s="38" t="s">
        <v>38</v>
      </c>
      <c r="D15" s="37">
        <v>20</v>
      </c>
      <c r="E15" s="39">
        <v>19.95</v>
      </c>
      <c r="F15" s="35">
        <v>4.6399999999999997</v>
      </c>
      <c r="G15" s="35">
        <v>5.9</v>
      </c>
      <c r="H15" s="42">
        <v>0</v>
      </c>
      <c r="I15" s="35">
        <v>71.66</v>
      </c>
      <c r="J15" s="43"/>
      <c r="K15" s="35">
        <v>176</v>
      </c>
      <c r="L15" s="35">
        <v>7</v>
      </c>
      <c r="M15" s="35">
        <v>100</v>
      </c>
      <c r="N15" s="35">
        <v>0.2</v>
      </c>
      <c r="O15" s="35">
        <v>52</v>
      </c>
      <c r="P15" s="42">
        <v>0</v>
      </c>
      <c r="Q15" s="42">
        <v>0</v>
      </c>
      <c r="R15" s="42">
        <v>0</v>
      </c>
      <c r="S15" s="36"/>
    </row>
    <row r="16" spans="1:19" x14ac:dyDescent="0.3">
      <c r="A16" s="37"/>
      <c r="B16" s="37" t="s">
        <v>39</v>
      </c>
      <c r="C16" s="38" t="s">
        <v>40</v>
      </c>
      <c r="D16" s="37">
        <v>25</v>
      </c>
      <c r="E16" s="39">
        <v>5.25</v>
      </c>
      <c r="F16" s="39">
        <v>1.75</v>
      </c>
      <c r="G16" s="39">
        <v>4.5</v>
      </c>
      <c r="H16" s="39">
        <v>16.5</v>
      </c>
      <c r="I16" s="39">
        <v>100</v>
      </c>
      <c r="J16" s="37"/>
      <c r="K16" s="39">
        <v>5.75</v>
      </c>
      <c r="L16" s="39">
        <v>2.5</v>
      </c>
      <c r="M16" s="39">
        <v>16.25</v>
      </c>
      <c r="N16" s="39">
        <v>1.05</v>
      </c>
      <c r="O16" s="40">
        <v>0</v>
      </c>
      <c r="P16" s="39">
        <v>0.09</v>
      </c>
      <c r="Q16" s="39">
        <v>0.42</v>
      </c>
      <c r="R16" s="40">
        <f t="shared" ref="R16" si="0">0*30/50</f>
        <v>0</v>
      </c>
      <c r="S16" s="36"/>
    </row>
    <row r="17" spans="1:19" x14ac:dyDescent="0.3">
      <c r="A17" s="37">
        <v>382</v>
      </c>
      <c r="B17" s="37" t="s">
        <v>41</v>
      </c>
      <c r="C17" s="44" t="s">
        <v>42</v>
      </c>
      <c r="D17" s="45">
        <v>200</v>
      </c>
      <c r="E17" s="35">
        <v>16.54</v>
      </c>
      <c r="F17" s="30">
        <v>2.94</v>
      </c>
      <c r="G17" s="30">
        <v>3.42</v>
      </c>
      <c r="H17" s="30">
        <v>17.579999999999998</v>
      </c>
      <c r="I17" s="35">
        <v>118.6</v>
      </c>
      <c r="J17" s="30"/>
      <c r="K17" s="35">
        <v>152.19999999999999</v>
      </c>
      <c r="L17" s="35">
        <v>21.34</v>
      </c>
      <c r="M17" s="35">
        <v>124.56</v>
      </c>
      <c r="N17" s="35">
        <v>0.48</v>
      </c>
      <c r="O17" s="35">
        <v>24.4</v>
      </c>
      <c r="P17" s="35">
        <v>0.06</v>
      </c>
      <c r="Q17" s="46">
        <v>0.17</v>
      </c>
      <c r="R17" s="35">
        <v>1.59</v>
      </c>
      <c r="S17" s="36"/>
    </row>
    <row r="18" spans="1:19" x14ac:dyDescent="0.3">
      <c r="A18" s="47" t="s">
        <v>43</v>
      </c>
      <c r="B18" s="47"/>
      <c r="C18" s="47"/>
      <c r="D18" s="48">
        <v>500</v>
      </c>
      <c r="E18" s="49">
        <f t="shared" ref="E18:R18" si="1">SUM(E13:E17)</f>
        <v>70.740000000000009</v>
      </c>
      <c r="F18" s="49">
        <f t="shared" si="1"/>
        <v>17.580000000000002</v>
      </c>
      <c r="G18" s="49">
        <f t="shared" si="1"/>
        <v>23.72</v>
      </c>
      <c r="H18" s="49">
        <f t="shared" si="1"/>
        <v>93.23</v>
      </c>
      <c r="I18" s="49">
        <f t="shared" si="1"/>
        <v>649.44000000000005</v>
      </c>
      <c r="J18" s="49">
        <f t="shared" si="1"/>
        <v>195</v>
      </c>
      <c r="K18" s="49">
        <f t="shared" si="1"/>
        <v>470.10999999999996</v>
      </c>
      <c r="L18" s="49">
        <f t="shared" si="1"/>
        <v>82.02</v>
      </c>
      <c r="M18" s="49">
        <f t="shared" si="1"/>
        <v>430.34999999999997</v>
      </c>
      <c r="N18" s="49">
        <f t="shared" si="1"/>
        <v>3.5100000000000002</v>
      </c>
      <c r="O18" s="49">
        <f t="shared" si="1"/>
        <v>127.46000000000001</v>
      </c>
      <c r="P18" s="49">
        <f t="shared" si="1"/>
        <v>0.35000000000000003</v>
      </c>
      <c r="Q18" s="49">
        <f t="shared" si="1"/>
        <v>1.93</v>
      </c>
      <c r="R18" s="49">
        <f t="shared" si="1"/>
        <v>2.4900000000000002</v>
      </c>
      <c r="S18" s="50"/>
    </row>
    <row r="19" spans="1:19" ht="15.6" x14ac:dyDescent="0.3">
      <c r="A19" s="20" t="s">
        <v>44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50"/>
    </row>
    <row r="20" spans="1:19" x14ac:dyDescent="0.3">
      <c r="A20" s="21" t="s">
        <v>13</v>
      </c>
      <c r="B20" s="22" t="s">
        <v>14</v>
      </c>
      <c r="C20" s="21" t="s">
        <v>15</v>
      </c>
      <c r="D20" s="22" t="s">
        <v>16</v>
      </c>
      <c r="E20" s="22" t="s">
        <v>17</v>
      </c>
      <c r="F20" s="24" t="s">
        <v>18</v>
      </c>
      <c r="G20" s="24" t="s">
        <v>19</v>
      </c>
      <c r="H20" s="24" t="s">
        <v>20</v>
      </c>
      <c r="I20" s="22" t="s">
        <v>21</v>
      </c>
      <c r="J20" s="25"/>
      <c r="K20" s="26" t="s">
        <v>22</v>
      </c>
      <c r="L20" s="26"/>
      <c r="M20" s="26"/>
      <c r="N20" s="26"/>
      <c r="O20" s="22" t="s">
        <v>23</v>
      </c>
      <c r="P20" s="22"/>
      <c r="Q20" s="22"/>
      <c r="R20" s="22"/>
    </row>
    <row r="21" spans="1:19" x14ac:dyDescent="0.3">
      <c r="A21" s="21"/>
      <c r="B21" s="22"/>
      <c r="C21" s="21"/>
      <c r="D21" s="22"/>
      <c r="E21" s="22"/>
      <c r="F21" s="27"/>
      <c r="G21" s="27"/>
      <c r="H21" s="27"/>
      <c r="I21" s="22"/>
      <c r="J21" s="25"/>
      <c r="K21" s="28" t="s">
        <v>24</v>
      </c>
      <c r="L21" s="29" t="s">
        <v>25</v>
      </c>
      <c r="M21" s="29" t="s">
        <v>26</v>
      </c>
      <c r="N21" s="29" t="s">
        <v>27</v>
      </c>
      <c r="O21" s="29" t="s">
        <v>28</v>
      </c>
      <c r="P21" s="29" t="s">
        <v>29</v>
      </c>
      <c r="Q21" s="29" t="s">
        <v>30</v>
      </c>
      <c r="R21" s="29" t="s">
        <v>31</v>
      </c>
      <c r="S21" s="51"/>
    </row>
    <row r="22" spans="1:19" ht="82.8" x14ac:dyDescent="0.3">
      <c r="A22" s="37">
        <v>71</v>
      </c>
      <c r="B22" s="52">
        <v>1</v>
      </c>
      <c r="C22" s="53" t="s">
        <v>45</v>
      </c>
      <c r="D22" s="37">
        <v>60</v>
      </c>
      <c r="E22" s="39">
        <v>16.28</v>
      </c>
      <c r="F22" s="54">
        <v>0.72</v>
      </c>
      <c r="G22" s="54">
        <v>0.12</v>
      </c>
      <c r="H22" s="55">
        <v>2.76</v>
      </c>
      <c r="I22" s="39">
        <v>15.6</v>
      </c>
      <c r="J22" s="38"/>
      <c r="K22" s="39">
        <v>8.4</v>
      </c>
      <c r="L22" s="39">
        <v>12</v>
      </c>
      <c r="M22" s="40">
        <v>0</v>
      </c>
      <c r="N22" s="37">
        <v>0.48</v>
      </c>
      <c r="O22" s="40">
        <v>0</v>
      </c>
      <c r="P22" s="40">
        <v>0</v>
      </c>
      <c r="Q22" s="40">
        <v>0</v>
      </c>
      <c r="R22" s="39">
        <v>10.5</v>
      </c>
      <c r="S22" s="51"/>
    </row>
    <row r="23" spans="1:19" ht="82.8" x14ac:dyDescent="0.3">
      <c r="A23" s="37">
        <v>104</v>
      </c>
      <c r="B23" s="37" t="s">
        <v>35</v>
      </c>
      <c r="C23" s="56" t="s">
        <v>46</v>
      </c>
      <c r="D23" s="30" t="s">
        <v>47</v>
      </c>
      <c r="E23" s="37">
        <v>32.86</v>
      </c>
      <c r="F23" s="39">
        <f>9*200/220</f>
        <v>8.1818181818181817</v>
      </c>
      <c r="G23" s="39">
        <f>6.3*200/220</f>
        <v>5.7272727272727275</v>
      </c>
      <c r="H23" s="39">
        <f>22.1*200/220</f>
        <v>20.09090909090909</v>
      </c>
      <c r="I23" s="39">
        <f>180.9*200/220</f>
        <v>164.45454545454547</v>
      </c>
      <c r="J23" s="57"/>
      <c r="K23" s="39">
        <f>66.15*200/220</f>
        <v>60.136363636363647</v>
      </c>
      <c r="L23" s="39">
        <f>26.5*200/220</f>
        <v>24.09090909090909</v>
      </c>
      <c r="M23" s="39">
        <f>64.1*200/220</f>
        <v>58.272727272727266</v>
      </c>
      <c r="N23" s="39">
        <f>1.38*200/220</f>
        <v>1.2545454545454546</v>
      </c>
      <c r="O23" s="39">
        <f>0.8*200/220</f>
        <v>0.72727272727272729</v>
      </c>
      <c r="P23" s="39">
        <f>9.48*200/220</f>
        <v>8.6181818181818191</v>
      </c>
      <c r="Q23" s="39">
        <f>1.3*200/220</f>
        <v>1.1818181818181819</v>
      </c>
      <c r="R23" s="39">
        <f>20.03*200/220</f>
        <v>18.209090909090911</v>
      </c>
      <c r="S23" s="51"/>
    </row>
    <row r="24" spans="1:19" ht="27.6" x14ac:dyDescent="0.3">
      <c r="A24" s="37">
        <v>289</v>
      </c>
      <c r="B24" s="37" t="s">
        <v>37</v>
      </c>
      <c r="C24" s="56" t="s">
        <v>48</v>
      </c>
      <c r="D24" s="37">
        <v>240</v>
      </c>
      <c r="E24" s="39">
        <v>58.86</v>
      </c>
      <c r="F24" s="39">
        <v>19.3</v>
      </c>
      <c r="G24" s="39">
        <v>24.5</v>
      </c>
      <c r="H24" s="39">
        <v>25.2</v>
      </c>
      <c r="I24" s="39">
        <v>399.1</v>
      </c>
      <c r="J24" s="57"/>
      <c r="K24" s="39">
        <v>50.5</v>
      </c>
      <c r="L24" s="39">
        <v>53.3</v>
      </c>
      <c r="M24" s="39">
        <v>148.4</v>
      </c>
      <c r="N24" s="39">
        <v>2.6</v>
      </c>
      <c r="O24" s="40">
        <v>0</v>
      </c>
      <c r="P24" s="39">
        <v>0.3</v>
      </c>
      <c r="Q24" s="39">
        <v>5.8</v>
      </c>
      <c r="R24" s="39">
        <v>15.5</v>
      </c>
      <c r="S24" s="36"/>
    </row>
    <row r="25" spans="1:19" ht="55.2" x14ac:dyDescent="0.3">
      <c r="A25" s="37">
        <v>349</v>
      </c>
      <c r="B25" s="37" t="s">
        <v>39</v>
      </c>
      <c r="C25" s="56" t="s">
        <v>49</v>
      </c>
      <c r="D25" s="30">
        <v>200</v>
      </c>
      <c r="E25" s="37">
        <v>7.02</v>
      </c>
      <c r="F25" s="39">
        <v>0.6</v>
      </c>
      <c r="G25" s="39">
        <v>0.09</v>
      </c>
      <c r="H25" s="37">
        <v>32.01</v>
      </c>
      <c r="I25" s="39">
        <v>132.80000000000001</v>
      </c>
      <c r="J25" s="38"/>
      <c r="K25" s="39">
        <v>32.479999999999997</v>
      </c>
      <c r="L25" s="39">
        <v>17.46</v>
      </c>
      <c r="M25" s="39">
        <v>23.44</v>
      </c>
      <c r="N25" s="39">
        <v>0.7</v>
      </c>
      <c r="O25" s="40">
        <v>0</v>
      </c>
      <c r="P25" s="39">
        <v>0.02</v>
      </c>
      <c r="Q25" s="39">
        <v>0.26</v>
      </c>
      <c r="R25" s="39">
        <v>0.73</v>
      </c>
      <c r="S25" s="36"/>
    </row>
    <row r="26" spans="1:19" ht="27.6" x14ac:dyDescent="0.3">
      <c r="A26" s="37"/>
      <c r="B26" s="37" t="s">
        <v>41</v>
      </c>
      <c r="C26" s="56" t="s">
        <v>50</v>
      </c>
      <c r="D26" s="37">
        <v>30</v>
      </c>
      <c r="E26" s="39">
        <v>2.2000000000000002</v>
      </c>
      <c r="F26" s="39">
        <v>1.68</v>
      </c>
      <c r="G26" s="39">
        <v>0.33</v>
      </c>
      <c r="H26" s="37">
        <v>14.82</v>
      </c>
      <c r="I26" s="39">
        <v>68.97</v>
      </c>
      <c r="J26" s="38"/>
      <c r="K26" s="39">
        <v>6.9</v>
      </c>
      <c r="L26" s="39">
        <v>7.5</v>
      </c>
      <c r="M26" s="39">
        <v>31.799999999999997</v>
      </c>
      <c r="N26" s="39">
        <v>0.92999999999999994</v>
      </c>
      <c r="O26" s="40">
        <v>0</v>
      </c>
      <c r="P26" s="40">
        <v>0.03</v>
      </c>
      <c r="Q26" s="58">
        <v>0</v>
      </c>
      <c r="R26" s="39">
        <v>0</v>
      </c>
      <c r="S26" s="36"/>
    </row>
    <row r="27" spans="1:19" x14ac:dyDescent="0.3">
      <c r="A27" s="37"/>
      <c r="B27" s="37" t="s">
        <v>51</v>
      </c>
      <c r="C27" s="44" t="s">
        <v>52</v>
      </c>
      <c r="D27" s="45">
        <v>30</v>
      </c>
      <c r="E27" s="35">
        <v>2.2000000000000002</v>
      </c>
      <c r="F27" s="35">
        <v>2.37</v>
      </c>
      <c r="G27" s="35">
        <v>0.3</v>
      </c>
      <c r="H27" s="30">
        <v>14.49</v>
      </c>
      <c r="I27" s="35">
        <v>70.14</v>
      </c>
      <c r="J27" s="44"/>
      <c r="K27" s="35">
        <v>6.8999999999999995</v>
      </c>
      <c r="L27" s="35">
        <v>9.8999999999999986</v>
      </c>
      <c r="M27" s="35">
        <v>26.099999999999998</v>
      </c>
      <c r="N27" s="35">
        <v>0.33</v>
      </c>
      <c r="O27" s="42">
        <v>0</v>
      </c>
      <c r="P27" s="42">
        <v>0.03</v>
      </c>
      <c r="Q27" s="46">
        <v>0</v>
      </c>
      <c r="R27" s="35">
        <v>0</v>
      </c>
      <c r="S27" s="36"/>
    </row>
    <row r="28" spans="1:19" x14ac:dyDescent="0.3">
      <c r="A28" s="37">
        <v>386</v>
      </c>
      <c r="B28" s="37" t="s">
        <v>53</v>
      </c>
      <c r="C28" s="38" t="s">
        <v>54</v>
      </c>
      <c r="D28" s="37">
        <v>100</v>
      </c>
      <c r="E28" s="39">
        <v>15.45</v>
      </c>
      <c r="F28" s="39">
        <v>3</v>
      </c>
      <c r="G28" s="39">
        <v>1</v>
      </c>
      <c r="H28" s="39">
        <v>4.2</v>
      </c>
      <c r="I28" s="39">
        <v>40</v>
      </c>
      <c r="J28" s="38"/>
      <c r="K28" s="39">
        <v>124</v>
      </c>
      <c r="L28" s="39">
        <v>14</v>
      </c>
      <c r="M28" s="39">
        <v>92</v>
      </c>
      <c r="N28" s="39">
        <v>0.1</v>
      </c>
      <c r="O28" s="40">
        <v>0</v>
      </c>
      <c r="P28" s="40">
        <v>0.03</v>
      </c>
      <c r="Q28" s="39">
        <v>0.1</v>
      </c>
      <c r="R28" s="39">
        <v>0.3</v>
      </c>
      <c r="S28" s="36"/>
    </row>
    <row r="29" spans="1:19" x14ac:dyDescent="0.3">
      <c r="A29" s="47" t="s">
        <v>43</v>
      </c>
      <c r="B29" s="47"/>
      <c r="C29" s="47"/>
      <c r="D29" s="59">
        <v>888</v>
      </c>
      <c r="E29" s="60">
        <f>SUM(E22:E28)</f>
        <v>134.87</v>
      </c>
      <c r="F29" s="60">
        <f>SUM(F22:F28)</f>
        <v>35.851818181818182</v>
      </c>
      <c r="G29" s="60">
        <f t="shared" ref="G29:R29" si="2">SUM(G22:G28)</f>
        <v>32.067272727272723</v>
      </c>
      <c r="H29" s="60">
        <f t="shared" si="2"/>
        <v>113.57090909090908</v>
      </c>
      <c r="I29" s="60">
        <f t="shared" si="2"/>
        <v>891.06454545454551</v>
      </c>
      <c r="J29" s="59">
        <f t="shared" si="2"/>
        <v>0</v>
      </c>
      <c r="K29" s="60">
        <f t="shared" si="2"/>
        <v>289.31636363636369</v>
      </c>
      <c r="L29" s="60">
        <f t="shared" si="2"/>
        <v>138.25090909090909</v>
      </c>
      <c r="M29" s="60">
        <f t="shared" si="2"/>
        <v>380.01272727272732</v>
      </c>
      <c r="N29" s="60">
        <f t="shared" si="2"/>
        <v>6.3945454545454545</v>
      </c>
      <c r="O29" s="60">
        <f t="shared" si="2"/>
        <v>0.72727272727272729</v>
      </c>
      <c r="P29" s="60">
        <f t="shared" si="2"/>
        <v>9.0281818181818174</v>
      </c>
      <c r="Q29" s="59">
        <f t="shared" si="2"/>
        <v>7.3418181818181809</v>
      </c>
      <c r="R29" s="60">
        <f t="shared" si="2"/>
        <v>45.239090909090905</v>
      </c>
    </row>
    <row r="30" spans="1:19" x14ac:dyDescent="0.3">
      <c r="A30" s="61" t="s">
        <v>55</v>
      </c>
      <c r="B30" s="61"/>
      <c r="C30" s="61"/>
      <c r="D30" s="61"/>
      <c r="E30" s="62">
        <f>E18+E29</f>
        <v>205.61</v>
      </c>
      <c r="F30" s="62">
        <f>F18+F29</f>
        <v>53.431818181818187</v>
      </c>
      <c r="G30" s="62">
        <f>G18+G29</f>
        <v>55.787272727272722</v>
      </c>
      <c r="H30" s="62">
        <f>H18+H29</f>
        <v>206.8009090909091</v>
      </c>
      <c r="I30" s="62">
        <f>I18+I29</f>
        <v>1540.5045454545457</v>
      </c>
      <c r="J30" s="57"/>
      <c r="K30" s="62">
        <f t="shared" ref="K30:R30" si="3">K18+K29</f>
        <v>759.4263636363637</v>
      </c>
      <c r="L30" s="62">
        <f t="shared" si="3"/>
        <v>220.27090909090907</v>
      </c>
      <c r="M30" s="62">
        <f t="shared" si="3"/>
        <v>810.36272727272728</v>
      </c>
      <c r="N30" s="62">
        <f t="shared" si="3"/>
        <v>9.9045454545454543</v>
      </c>
      <c r="O30" s="62">
        <f t="shared" si="3"/>
        <v>128.18727272727273</v>
      </c>
      <c r="P30" s="62">
        <f t="shared" si="3"/>
        <v>9.3781818181818171</v>
      </c>
      <c r="Q30" s="62">
        <f t="shared" si="3"/>
        <v>9.2718181818181815</v>
      </c>
      <c r="R30" s="62">
        <f t="shared" si="3"/>
        <v>47.729090909090907</v>
      </c>
    </row>
    <row r="31" spans="1:19" x14ac:dyDescent="0.3">
      <c r="A31" s="63"/>
      <c r="B31" s="63"/>
      <c r="C31" s="63"/>
      <c r="D31" s="63"/>
      <c r="E31" s="64"/>
      <c r="F31" s="64"/>
      <c r="G31" s="64"/>
      <c r="H31" s="64"/>
      <c r="I31" s="64"/>
      <c r="J31" s="65"/>
      <c r="K31" s="64"/>
      <c r="L31" s="64"/>
      <c r="M31" s="64"/>
      <c r="N31" s="64"/>
      <c r="O31" s="64"/>
      <c r="P31" s="64"/>
      <c r="Q31" s="64"/>
      <c r="R31" s="64"/>
    </row>
    <row r="32" spans="1:19" x14ac:dyDescent="0.3">
      <c r="A32" s="63"/>
      <c r="B32" s="63"/>
      <c r="C32" s="63"/>
      <c r="D32" s="63"/>
      <c r="E32" s="64"/>
      <c r="F32" s="64"/>
      <c r="G32" s="64"/>
      <c r="H32" s="64"/>
      <c r="I32" s="64"/>
      <c r="J32" s="65"/>
      <c r="K32" s="64"/>
      <c r="L32" s="64"/>
      <c r="M32" s="64"/>
      <c r="N32" s="64"/>
      <c r="O32" s="64"/>
      <c r="P32" s="64"/>
      <c r="Q32" s="64"/>
      <c r="R32" s="64"/>
    </row>
    <row r="33" spans="1:18" x14ac:dyDescent="0.3">
      <c r="A33" s="63"/>
      <c r="B33" s="63"/>
      <c r="C33" s="63"/>
      <c r="D33" s="63"/>
      <c r="E33" s="64"/>
      <c r="F33" s="66"/>
      <c r="G33" s="66"/>
      <c r="H33" s="66"/>
      <c r="I33" s="66"/>
      <c r="J33" s="67"/>
      <c r="K33" s="66"/>
      <c r="L33" s="66"/>
      <c r="M33" s="66"/>
      <c r="N33" s="66"/>
      <c r="O33" s="66"/>
      <c r="P33" s="66"/>
      <c r="Q33" s="66"/>
      <c r="R33" s="66"/>
    </row>
    <row r="36" spans="1:18" x14ac:dyDescent="0.3">
      <c r="A36" s="1" t="s">
        <v>0</v>
      </c>
      <c r="B36" s="1"/>
      <c r="C36" s="1"/>
      <c r="D36" s="2" t="s">
        <v>56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3">
      <c r="A37" s="3" t="s">
        <v>2</v>
      </c>
      <c r="B37" s="3"/>
      <c r="C37" s="3"/>
      <c r="D37" s="4"/>
      <c r="E37" s="4"/>
      <c r="F37" s="4"/>
      <c r="G37" s="4"/>
      <c r="H37" s="4"/>
      <c r="I37" s="4"/>
      <c r="J37" s="5"/>
      <c r="K37" s="6" t="s">
        <v>57</v>
      </c>
      <c r="L37" s="6"/>
      <c r="M37" s="6"/>
      <c r="N37" s="6"/>
      <c r="O37" s="6"/>
      <c r="P37" s="6"/>
      <c r="Q37" s="6"/>
      <c r="R37" s="6"/>
    </row>
    <row r="38" spans="1:18" x14ac:dyDescent="0.3">
      <c r="A38" s="7"/>
      <c r="B38" s="7"/>
      <c r="C38" s="7"/>
      <c r="D38" s="7"/>
      <c r="E38" s="7"/>
      <c r="F38" s="7"/>
      <c r="G38" s="7"/>
      <c r="H38" s="7"/>
      <c r="I38" s="7"/>
      <c r="J38" s="5"/>
      <c r="K38" s="8"/>
      <c r="L38" s="8"/>
      <c r="M38" s="8"/>
      <c r="N38" s="8"/>
      <c r="O38" s="8"/>
      <c r="P38" s="8"/>
      <c r="Q38" s="8"/>
      <c r="R38" s="8"/>
    </row>
    <row r="39" spans="1:18" x14ac:dyDescent="0.3">
      <c r="A39" s="9" t="s">
        <v>58</v>
      </c>
      <c r="B39" s="9"/>
      <c r="C39" s="9"/>
      <c r="D39" s="10" t="s">
        <v>59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3">
      <c r="A40" s="11" t="s">
        <v>6</v>
      </c>
      <c r="B40" s="11"/>
      <c r="C40" s="11"/>
      <c r="D40" s="12"/>
      <c r="E40" s="12"/>
      <c r="F40" s="12"/>
      <c r="G40" s="13" t="s">
        <v>60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8" x14ac:dyDescent="0.3">
      <c r="A41" s="14" t="s">
        <v>8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</row>
    <row r="42" spans="1:18" ht="15.6" x14ac:dyDescent="0.3">
      <c r="A42" s="15" t="s">
        <v>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5.6" x14ac:dyDescent="0.3">
      <c r="A43" s="16" t="s">
        <v>61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ht="15.6" x14ac:dyDescent="0.3">
      <c r="A44" s="17" t="s">
        <v>11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1:18" ht="15.6" x14ac:dyDescent="0.3">
      <c r="A45" s="20" t="s">
        <v>12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8" x14ac:dyDescent="0.3">
      <c r="A46" s="21" t="s">
        <v>13</v>
      </c>
      <c r="B46" s="22" t="s">
        <v>14</v>
      </c>
      <c r="C46" s="21" t="s">
        <v>15</v>
      </c>
      <c r="D46" s="23" t="s">
        <v>16</v>
      </c>
      <c r="E46" s="22" t="s">
        <v>17</v>
      </c>
      <c r="F46" s="24" t="s">
        <v>18</v>
      </c>
      <c r="G46" s="24" t="s">
        <v>19</v>
      </c>
      <c r="H46" s="24" t="s">
        <v>20</v>
      </c>
      <c r="I46" s="22" t="s">
        <v>21</v>
      </c>
      <c r="J46" s="25"/>
      <c r="K46" s="26" t="s">
        <v>22</v>
      </c>
      <c r="L46" s="26"/>
      <c r="M46" s="26"/>
      <c r="N46" s="26"/>
      <c r="O46" s="22" t="s">
        <v>23</v>
      </c>
      <c r="P46" s="22"/>
      <c r="Q46" s="22"/>
      <c r="R46" s="22"/>
    </row>
    <row r="47" spans="1:18" x14ac:dyDescent="0.3">
      <c r="A47" s="21"/>
      <c r="B47" s="22"/>
      <c r="C47" s="21"/>
      <c r="D47" s="23"/>
      <c r="E47" s="22"/>
      <c r="F47" s="27"/>
      <c r="G47" s="27"/>
      <c r="H47" s="27"/>
      <c r="I47" s="22"/>
      <c r="J47" s="25"/>
      <c r="K47" s="28" t="s">
        <v>24</v>
      </c>
      <c r="L47" s="29" t="s">
        <v>25</v>
      </c>
      <c r="M47" s="29" t="s">
        <v>26</v>
      </c>
      <c r="N47" s="29" t="s">
        <v>27</v>
      </c>
      <c r="O47" s="30" t="s">
        <v>28</v>
      </c>
      <c r="P47" s="29" t="s">
        <v>29</v>
      </c>
      <c r="Q47" s="29" t="s">
        <v>30</v>
      </c>
      <c r="R47" s="29" t="s">
        <v>31</v>
      </c>
    </row>
    <row r="48" spans="1:18" ht="110.4" x14ac:dyDescent="0.3">
      <c r="A48" s="68">
        <v>175</v>
      </c>
      <c r="B48" s="31" t="s">
        <v>32</v>
      </c>
      <c r="C48" s="32" t="s">
        <v>33</v>
      </c>
      <c r="D48" s="33" t="s">
        <v>62</v>
      </c>
      <c r="E48" s="34">
        <v>34.46</v>
      </c>
      <c r="F48" s="34">
        <f>5.8*250/210</f>
        <v>6.9047619047619051</v>
      </c>
      <c r="G48" s="34">
        <f>10.67*250/210</f>
        <v>12.702380952380953</v>
      </c>
      <c r="H48" s="34">
        <f>41.48*250/210</f>
        <v>49.38095238095238</v>
      </c>
      <c r="I48" s="34">
        <f>286.36*250/210</f>
        <v>340.90476190476193</v>
      </c>
      <c r="J48" s="33">
        <v>195</v>
      </c>
      <c r="K48" s="34">
        <f>127.7*250/210</f>
        <v>152.02380952380952</v>
      </c>
      <c r="L48" s="34">
        <f>35.53*250/210</f>
        <v>42.297619047619051</v>
      </c>
      <c r="M48" s="34">
        <f>149.6*250/210</f>
        <v>178.0952380952381</v>
      </c>
      <c r="N48" s="34">
        <f>0.8*250/210</f>
        <v>0.95238095238095233</v>
      </c>
      <c r="O48" s="34">
        <f>52.31*250/210</f>
        <v>62.273809523809526</v>
      </c>
      <c r="P48" s="34">
        <f>0.1*250/210</f>
        <v>0.11904761904761904</v>
      </c>
      <c r="Q48" s="34">
        <f>0.55*250/210</f>
        <v>0.65476190476190477</v>
      </c>
      <c r="R48" s="35">
        <f>0.92*250/210</f>
        <v>1.0952380952380953</v>
      </c>
    </row>
    <row r="49" spans="1:18" x14ac:dyDescent="0.3">
      <c r="A49" s="37"/>
      <c r="B49" s="37" t="s">
        <v>35</v>
      </c>
      <c r="C49" s="38" t="s">
        <v>36</v>
      </c>
      <c r="D49" s="37">
        <v>50</v>
      </c>
      <c r="E49" s="39">
        <v>5.63</v>
      </c>
      <c r="F49" s="39">
        <v>4</v>
      </c>
      <c r="G49" s="39">
        <v>0.7</v>
      </c>
      <c r="H49" s="39">
        <v>21</v>
      </c>
      <c r="I49" s="39">
        <v>106</v>
      </c>
      <c r="J49" s="38"/>
      <c r="K49" s="39">
        <v>11.5</v>
      </c>
      <c r="L49" s="39">
        <v>16.5</v>
      </c>
      <c r="M49" s="39">
        <v>43.5</v>
      </c>
      <c r="N49" s="39">
        <v>1</v>
      </c>
      <c r="O49" s="37">
        <v>0</v>
      </c>
      <c r="P49" s="39">
        <v>0.1</v>
      </c>
      <c r="Q49" s="39">
        <v>0.8</v>
      </c>
      <c r="R49" s="40">
        <v>0</v>
      </c>
    </row>
    <row r="50" spans="1:18" x14ac:dyDescent="0.3">
      <c r="A50" s="41">
        <v>15</v>
      </c>
      <c r="B50" s="37" t="s">
        <v>37</v>
      </c>
      <c r="C50" s="38" t="s">
        <v>38</v>
      </c>
      <c r="D50" s="37">
        <v>20</v>
      </c>
      <c r="E50" s="39">
        <v>19.95</v>
      </c>
      <c r="F50" s="35">
        <v>4.6399999999999997</v>
      </c>
      <c r="G50" s="35">
        <v>5.9</v>
      </c>
      <c r="H50" s="42">
        <v>0</v>
      </c>
      <c r="I50" s="35">
        <v>71.66</v>
      </c>
      <c r="J50" s="43"/>
      <c r="K50" s="35">
        <v>176</v>
      </c>
      <c r="L50" s="35">
        <v>7</v>
      </c>
      <c r="M50" s="35">
        <v>100</v>
      </c>
      <c r="N50" s="35">
        <v>0.2</v>
      </c>
      <c r="O50" s="35">
        <v>52</v>
      </c>
      <c r="P50" s="42">
        <v>0</v>
      </c>
      <c r="Q50" s="42">
        <v>0</v>
      </c>
      <c r="R50" s="42">
        <v>0</v>
      </c>
    </row>
    <row r="51" spans="1:18" x14ac:dyDescent="0.3">
      <c r="A51" s="37"/>
      <c r="B51" s="37" t="s">
        <v>39</v>
      </c>
      <c r="C51" s="38" t="s">
        <v>40</v>
      </c>
      <c r="D51" s="37">
        <v>25</v>
      </c>
      <c r="E51" s="39">
        <v>5.25</v>
      </c>
      <c r="F51" s="39">
        <v>1.75</v>
      </c>
      <c r="G51" s="39">
        <v>4.5</v>
      </c>
      <c r="H51" s="39">
        <v>16.5</v>
      </c>
      <c r="I51" s="39">
        <v>100</v>
      </c>
      <c r="J51" s="37"/>
      <c r="K51" s="39">
        <v>5.75</v>
      </c>
      <c r="L51" s="39">
        <v>2.5</v>
      </c>
      <c r="M51" s="39">
        <v>16.25</v>
      </c>
      <c r="N51" s="39">
        <v>1.05</v>
      </c>
      <c r="O51" s="40">
        <v>0</v>
      </c>
      <c r="P51" s="39">
        <v>0.09</v>
      </c>
      <c r="Q51" s="39">
        <v>0.42</v>
      </c>
      <c r="R51" s="40">
        <f t="shared" ref="R51" si="4">0*30/50</f>
        <v>0</v>
      </c>
    </row>
    <row r="52" spans="1:18" x14ac:dyDescent="0.3">
      <c r="A52" s="37">
        <v>382</v>
      </c>
      <c r="B52" s="37" t="s">
        <v>41</v>
      </c>
      <c r="C52" s="44" t="s">
        <v>42</v>
      </c>
      <c r="D52" s="45">
        <v>200</v>
      </c>
      <c r="E52" s="35">
        <v>16.54</v>
      </c>
      <c r="F52" s="30">
        <v>2.94</v>
      </c>
      <c r="G52" s="30">
        <v>3.42</v>
      </c>
      <c r="H52" s="30">
        <v>17.579999999999998</v>
      </c>
      <c r="I52" s="35">
        <v>118.6</v>
      </c>
      <c r="J52" s="30"/>
      <c r="K52" s="35">
        <v>152.19999999999999</v>
      </c>
      <c r="L52" s="35">
        <v>21.34</v>
      </c>
      <c r="M52" s="35">
        <v>124.56</v>
      </c>
      <c r="N52" s="35">
        <v>0.48</v>
      </c>
      <c r="O52" s="35">
        <v>24.4</v>
      </c>
      <c r="P52" s="35">
        <v>0.06</v>
      </c>
      <c r="Q52" s="46">
        <v>0.17</v>
      </c>
      <c r="R52" s="35">
        <v>1.59</v>
      </c>
    </row>
    <row r="53" spans="1:18" x14ac:dyDescent="0.3">
      <c r="A53" s="47" t="s">
        <v>43</v>
      </c>
      <c r="B53" s="47"/>
      <c r="C53" s="47"/>
      <c r="D53" s="48">
        <v>555</v>
      </c>
      <c r="E53" s="49">
        <f>SUM(E48:E52)</f>
        <v>81.830000000000013</v>
      </c>
      <c r="F53" s="49">
        <f>SUM(F48:F52)</f>
        <v>20.234761904761907</v>
      </c>
      <c r="G53" s="49">
        <f>SUM(G48:G52)</f>
        <v>27.222380952380952</v>
      </c>
      <c r="H53" s="49">
        <f>SUM(H48:H52)</f>
        <v>104.46095238095238</v>
      </c>
      <c r="I53" s="49">
        <f>SUM(I48:I52)</f>
        <v>737.16476190476192</v>
      </c>
      <c r="J53" s="69"/>
      <c r="K53" s="49">
        <f t="shared" ref="K53:R53" si="5">SUM(K48:K52)</f>
        <v>497.47380952380951</v>
      </c>
      <c r="L53" s="49">
        <f t="shared" si="5"/>
        <v>89.637619047619054</v>
      </c>
      <c r="M53" s="49">
        <f t="shared" si="5"/>
        <v>462.40523809523808</v>
      </c>
      <c r="N53" s="49">
        <f t="shared" si="5"/>
        <v>3.6823809523809525</v>
      </c>
      <c r="O53" s="49">
        <f t="shared" si="5"/>
        <v>138.67380952380952</v>
      </c>
      <c r="P53" s="49">
        <f t="shared" si="5"/>
        <v>0.36904761904761901</v>
      </c>
      <c r="Q53" s="49">
        <f t="shared" si="5"/>
        <v>2.0447619047619048</v>
      </c>
      <c r="R53" s="49">
        <f t="shared" si="5"/>
        <v>2.6852380952380956</v>
      </c>
    </row>
    <row r="54" spans="1:18" ht="15.6" x14ac:dyDescent="0.3">
      <c r="A54" s="20" t="s">
        <v>44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18" x14ac:dyDescent="0.3">
      <c r="A55" s="21" t="s">
        <v>13</v>
      </c>
      <c r="B55" s="22" t="s">
        <v>14</v>
      </c>
      <c r="C55" s="21" t="s">
        <v>15</v>
      </c>
      <c r="D55" s="22" t="s">
        <v>16</v>
      </c>
      <c r="E55" s="22" t="s">
        <v>17</v>
      </c>
      <c r="F55" s="24" t="s">
        <v>18</v>
      </c>
      <c r="G55" s="24" t="s">
        <v>19</v>
      </c>
      <c r="H55" s="24" t="s">
        <v>20</v>
      </c>
      <c r="I55" s="22" t="s">
        <v>21</v>
      </c>
      <c r="J55" s="25"/>
      <c r="K55" s="26" t="s">
        <v>22</v>
      </c>
      <c r="L55" s="26"/>
      <c r="M55" s="26"/>
      <c r="N55" s="26"/>
      <c r="O55" s="22" t="s">
        <v>23</v>
      </c>
      <c r="P55" s="22"/>
      <c r="Q55" s="22"/>
      <c r="R55" s="22"/>
    </row>
    <row r="56" spans="1:18" x14ac:dyDescent="0.3">
      <c r="A56" s="21"/>
      <c r="B56" s="22"/>
      <c r="C56" s="21"/>
      <c r="D56" s="22"/>
      <c r="E56" s="22"/>
      <c r="F56" s="27"/>
      <c r="G56" s="27"/>
      <c r="H56" s="27"/>
      <c r="I56" s="22"/>
      <c r="J56" s="25"/>
      <c r="K56" s="28" t="s">
        <v>24</v>
      </c>
      <c r="L56" s="29" t="s">
        <v>25</v>
      </c>
      <c r="M56" s="29" t="s">
        <v>26</v>
      </c>
      <c r="N56" s="29" t="s">
        <v>27</v>
      </c>
      <c r="O56" s="29" t="s">
        <v>28</v>
      </c>
      <c r="P56" s="29" t="s">
        <v>29</v>
      </c>
      <c r="Q56" s="29" t="s">
        <v>30</v>
      </c>
      <c r="R56" s="29" t="s">
        <v>31</v>
      </c>
    </row>
    <row r="57" spans="1:18" ht="82.8" x14ac:dyDescent="0.3">
      <c r="A57" s="70">
        <v>71</v>
      </c>
      <c r="B57" s="52" t="s">
        <v>32</v>
      </c>
      <c r="C57" s="71" t="s">
        <v>45</v>
      </c>
      <c r="D57" s="37">
        <v>100</v>
      </c>
      <c r="E57" s="39">
        <v>27.14</v>
      </c>
      <c r="F57" s="54">
        <v>1.2</v>
      </c>
      <c r="G57" s="54">
        <v>0.2</v>
      </c>
      <c r="H57" s="54">
        <v>4.5999999999999996</v>
      </c>
      <c r="I57" s="39">
        <v>26</v>
      </c>
      <c r="J57" s="57"/>
      <c r="K57" s="39">
        <v>14</v>
      </c>
      <c r="L57" s="39">
        <v>20</v>
      </c>
      <c r="M57" s="39">
        <v>0</v>
      </c>
      <c r="N57" s="39">
        <v>0.8</v>
      </c>
      <c r="O57" s="39">
        <v>0</v>
      </c>
      <c r="P57" s="39">
        <v>0</v>
      </c>
      <c r="Q57" s="39">
        <v>0</v>
      </c>
      <c r="R57" s="39">
        <v>17.5</v>
      </c>
    </row>
    <row r="58" spans="1:18" ht="82.8" x14ac:dyDescent="0.3">
      <c r="A58" s="37">
        <v>104</v>
      </c>
      <c r="B58" s="37" t="s">
        <v>35</v>
      </c>
      <c r="C58" s="56" t="s">
        <v>46</v>
      </c>
      <c r="D58" s="30" t="s">
        <v>63</v>
      </c>
      <c r="E58" s="39">
        <v>41.08</v>
      </c>
      <c r="F58" s="39">
        <f>9*250/200</f>
        <v>11.25</v>
      </c>
      <c r="G58" s="39">
        <f>6.3*250/200</f>
        <v>7.875</v>
      </c>
      <c r="H58" s="39">
        <f>22.1*250/200</f>
        <v>27.625</v>
      </c>
      <c r="I58" s="39">
        <f>180.9*250/200</f>
        <v>226.125</v>
      </c>
      <c r="J58" s="39"/>
      <c r="K58" s="39">
        <f>66.15*250/200</f>
        <v>82.6875</v>
      </c>
      <c r="L58" s="39">
        <f>26.5*250/200</f>
        <v>33.125</v>
      </c>
      <c r="M58" s="39">
        <f>64.1*250/200</f>
        <v>80.124999999999986</v>
      </c>
      <c r="N58" s="39">
        <f>1.38*250/200</f>
        <v>1.7250000000000001</v>
      </c>
      <c r="O58" s="39">
        <f>0.8*250/200</f>
        <v>1</v>
      </c>
      <c r="P58" s="39">
        <f>9.48*250/200</f>
        <v>11.85</v>
      </c>
      <c r="Q58" s="39">
        <f>1.3*250/200</f>
        <v>1.625</v>
      </c>
      <c r="R58" s="39">
        <f>20.03*250/200</f>
        <v>25.037500000000001</v>
      </c>
    </row>
    <row r="59" spans="1:18" ht="27.6" x14ac:dyDescent="0.3">
      <c r="A59" s="37">
        <v>289</v>
      </c>
      <c r="B59" s="37" t="s">
        <v>37</v>
      </c>
      <c r="C59" s="71" t="s">
        <v>48</v>
      </c>
      <c r="D59" s="37">
        <v>280</v>
      </c>
      <c r="E59" s="39">
        <v>66.62</v>
      </c>
      <c r="F59" s="39">
        <v>22.6</v>
      </c>
      <c r="G59" s="39">
        <v>28.6</v>
      </c>
      <c r="H59" s="39">
        <v>29.4</v>
      </c>
      <c r="I59" s="39">
        <v>465.6</v>
      </c>
      <c r="J59" s="39"/>
      <c r="K59" s="39">
        <v>58.9</v>
      </c>
      <c r="L59" s="39">
        <v>62.2</v>
      </c>
      <c r="M59" s="39">
        <v>173.1</v>
      </c>
      <c r="N59" s="39">
        <v>3</v>
      </c>
      <c r="O59" s="39">
        <v>0</v>
      </c>
      <c r="P59" s="39">
        <v>0.3</v>
      </c>
      <c r="Q59" s="39">
        <v>6.7</v>
      </c>
      <c r="R59" s="39">
        <v>18.100000000000001</v>
      </c>
    </row>
    <row r="60" spans="1:18" ht="55.2" x14ac:dyDescent="0.3">
      <c r="A60" s="37">
        <v>349</v>
      </c>
      <c r="B60" s="37" t="s">
        <v>39</v>
      </c>
      <c r="C60" s="56" t="s">
        <v>49</v>
      </c>
      <c r="D60" s="30">
        <v>200</v>
      </c>
      <c r="E60" s="37">
        <v>7.02</v>
      </c>
      <c r="F60" s="39">
        <v>0.6</v>
      </c>
      <c r="G60" s="39">
        <v>0.09</v>
      </c>
      <c r="H60" s="39">
        <v>32.01</v>
      </c>
      <c r="I60" s="39">
        <v>132.80000000000001</v>
      </c>
      <c r="J60" s="57"/>
      <c r="K60" s="39">
        <v>32.479999999999997</v>
      </c>
      <c r="L60" s="39">
        <v>17.46</v>
      </c>
      <c r="M60" s="39">
        <v>23.44</v>
      </c>
      <c r="N60" s="39">
        <v>0.7</v>
      </c>
      <c r="O60" s="39">
        <v>0</v>
      </c>
      <c r="P60" s="39">
        <v>0.02</v>
      </c>
      <c r="Q60" s="39">
        <v>0.26</v>
      </c>
      <c r="R60" s="39">
        <v>0.73</v>
      </c>
    </row>
    <row r="61" spans="1:18" ht="27.6" x14ac:dyDescent="0.3">
      <c r="A61" s="37"/>
      <c r="B61" s="37" t="s">
        <v>41</v>
      </c>
      <c r="C61" s="56" t="s">
        <v>50</v>
      </c>
      <c r="D61" s="30">
        <v>40</v>
      </c>
      <c r="E61" s="39">
        <v>2.93</v>
      </c>
      <c r="F61" s="39">
        <f>1.68*40/30</f>
        <v>2.2400000000000002</v>
      </c>
      <c r="G61" s="39">
        <f>0.33*40/30</f>
        <v>0.44000000000000006</v>
      </c>
      <c r="H61" s="39">
        <f>14.82*40/30</f>
        <v>19.759999999999998</v>
      </c>
      <c r="I61" s="39">
        <f>68.97*40/30</f>
        <v>91.960000000000008</v>
      </c>
      <c r="J61" s="57"/>
      <c r="K61" s="39">
        <f>6.9*40/30</f>
        <v>9.1999999999999993</v>
      </c>
      <c r="L61" s="39">
        <f>7.5*40/30</f>
        <v>10</v>
      </c>
      <c r="M61" s="39">
        <f>31.8*40/30</f>
        <v>42.4</v>
      </c>
      <c r="N61" s="39">
        <f>0.93*40/30</f>
        <v>1.24</v>
      </c>
      <c r="O61" s="39">
        <v>0</v>
      </c>
      <c r="P61" s="39">
        <f>0.03*40/30</f>
        <v>0.04</v>
      </c>
      <c r="Q61" s="39">
        <v>0</v>
      </c>
      <c r="R61" s="39">
        <v>0</v>
      </c>
    </row>
    <row r="62" spans="1:18" x14ac:dyDescent="0.3">
      <c r="A62" s="37"/>
      <c r="B62" s="37" t="s">
        <v>51</v>
      </c>
      <c r="C62" s="44" t="s">
        <v>52</v>
      </c>
      <c r="D62" s="30">
        <v>70</v>
      </c>
      <c r="E62" s="35">
        <v>5.13</v>
      </c>
      <c r="F62" s="35">
        <f>2.37*70/30</f>
        <v>5.53</v>
      </c>
      <c r="G62" s="35">
        <f>0.3*70/30</f>
        <v>0.7</v>
      </c>
      <c r="H62" s="35">
        <f>14.49*70/30</f>
        <v>33.81</v>
      </c>
      <c r="I62" s="35">
        <f>70.14*70/30</f>
        <v>163.66</v>
      </c>
      <c r="J62" s="43"/>
      <c r="K62" s="35">
        <f>6.9*70/30</f>
        <v>16.100000000000001</v>
      </c>
      <c r="L62" s="35">
        <f>9.9*70/30</f>
        <v>23.1</v>
      </c>
      <c r="M62" s="35">
        <f>26.1*70/30</f>
        <v>60.9</v>
      </c>
      <c r="N62" s="35">
        <f>0.33*70/30</f>
        <v>0.77</v>
      </c>
      <c r="O62" s="35">
        <v>0</v>
      </c>
      <c r="P62" s="35">
        <f>0.03*70/30</f>
        <v>7.0000000000000007E-2</v>
      </c>
      <c r="Q62" s="35">
        <v>0</v>
      </c>
      <c r="R62" s="35">
        <v>0</v>
      </c>
    </row>
    <row r="63" spans="1:18" x14ac:dyDescent="0.3">
      <c r="A63" s="37">
        <v>386</v>
      </c>
      <c r="B63" s="37" t="s">
        <v>53</v>
      </c>
      <c r="C63" s="38" t="s">
        <v>54</v>
      </c>
      <c r="D63" s="37">
        <v>100</v>
      </c>
      <c r="E63" s="39">
        <v>15.45</v>
      </c>
      <c r="F63" s="39">
        <v>3</v>
      </c>
      <c r="G63" s="39">
        <v>1</v>
      </c>
      <c r="H63" s="39">
        <v>4.2</v>
      </c>
      <c r="I63" s="39">
        <v>40</v>
      </c>
      <c r="J63" s="39">
        <v>40</v>
      </c>
      <c r="K63" s="39">
        <v>124</v>
      </c>
      <c r="L63" s="39">
        <v>14</v>
      </c>
      <c r="M63" s="39">
        <v>92</v>
      </c>
      <c r="N63" s="39">
        <v>0.1</v>
      </c>
      <c r="O63" s="39">
        <v>0</v>
      </c>
      <c r="P63" s="39">
        <v>0.03</v>
      </c>
      <c r="Q63" s="39">
        <v>0.1</v>
      </c>
      <c r="R63" s="39">
        <v>0.3</v>
      </c>
    </row>
    <row r="64" spans="1:18" x14ac:dyDescent="0.3">
      <c r="A64" s="47" t="s">
        <v>43</v>
      </c>
      <c r="B64" s="47"/>
      <c r="C64" s="47"/>
      <c r="D64" s="59">
        <v>1075</v>
      </c>
      <c r="E64" s="60">
        <f t="shared" ref="E64:R64" si="6">SUM(E57:E63)</f>
        <v>165.37</v>
      </c>
      <c r="F64" s="60">
        <f t="shared" si="6"/>
        <v>46.42</v>
      </c>
      <c r="G64" s="60">
        <f t="shared" si="6"/>
        <v>38.905000000000001</v>
      </c>
      <c r="H64" s="60">
        <f t="shared" si="6"/>
        <v>151.40499999999997</v>
      </c>
      <c r="I64" s="60">
        <f t="shared" si="6"/>
        <v>1146.1450000000002</v>
      </c>
      <c r="J64" s="60">
        <f t="shared" si="6"/>
        <v>40</v>
      </c>
      <c r="K64" s="60">
        <f t="shared" si="6"/>
        <v>337.36749999999995</v>
      </c>
      <c r="L64" s="60">
        <f t="shared" si="6"/>
        <v>179.88499999999999</v>
      </c>
      <c r="M64" s="60">
        <f t="shared" si="6"/>
        <v>471.96499999999992</v>
      </c>
      <c r="N64" s="60">
        <f t="shared" si="6"/>
        <v>8.3350000000000009</v>
      </c>
      <c r="O64" s="60">
        <f t="shared" si="6"/>
        <v>1</v>
      </c>
      <c r="P64" s="60">
        <f t="shared" si="6"/>
        <v>12.309999999999999</v>
      </c>
      <c r="Q64" s="60">
        <f t="shared" si="6"/>
        <v>8.6849999999999987</v>
      </c>
      <c r="R64" s="60">
        <f t="shared" si="6"/>
        <v>61.667499999999997</v>
      </c>
    </row>
    <row r="65" spans="1:18" x14ac:dyDescent="0.3">
      <c r="A65" s="61" t="s">
        <v>55</v>
      </c>
      <c r="B65" s="61"/>
      <c r="C65" s="61"/>
      <c r="D65" s="61"/>
      <c r="E65" s="62">
        <f>E53+E64</f>
        <v>247.20000000000002</v>
      </c>
      <c r="F65" s="62">
        <f>F53+F64</f>
        <v>66.654761904761912</v>
      </c>
      <c r="G65" s="62">
        <f>G53+G64</f>
        <v>66.127380952380946</v>
      </c>
      <c r="H65" s="62">
        <f>H53+H64</f>
        <v>255.86595238095236</v>
      </c>
      <c r="I65" s="62">
        <f>I53+I64</f>
        <v>1883.3097619047621</v>
      </c>
      <c r="J65" s="57"/>
      <c r="K65" s="62">
        <f t="shared" ref="K65:R65" si="7">K53+K64</f>
        <v>834.84130952380951</v>
      </c>
      <c r="L65" s="62">
        <f t="shared" si="7"/>
        <v>269.52261904761906</v>
      </c>
      <c r="M65" s="62">
        <f t="shared" si="7"/>
        <v>934.37023809523794</v>
      </c>
      <c r="N65" s="62">
        <f t="shared" si="7"/>
        <v>12.017380952380954</v>
      </c>
      <c r="O65" s="62">
        <f t="shared" si="7"/>
        <v>139.67380952380952</v>
      </c>
      <c r="P65" s="62">
        <f t="shared" si="7"/>
        <v>12.679047619047617</v>
      </c>
      <c r="Q65" s="62">
        <f t="shared" si="7"/>
        <v>10.729761904761904</v>
      </c>
      <c r="R65" s="62">
        <f t="shared" si="7"/>
        <v>64.352738095238095</v>
      </c>
    </row>
    <row r="66" spans="1:18" x14ac:dyDescent="0.3">
      <c r="A66" s="63"/>
      <c r="B66" s="63"/>
      <c r="C66" s="63"/>
      <c r="D66" s="63"/>
      <c r="E66" s="64"/>
      <c r="F66" s="66"/>
      <c r="G66" s="66"/>
      <c r="H66" s="66"/>
      <c r="I66" s="66"/>
      <c r="J66" s="67"/>
      <c r="K66" s="66"/>
      <c r="L66" s="66"/>
      <c r="M66" s="66"/>
      <c r="N66" s="66"/>
      <c r="O66" s="66"/>
      <c r="P66" s="66"/>
      <c r="Q66" s="66"/>
      <c r="R66" s="66"/>
    </row>
    <row r="67" spans="1:18" x14ac:dyDescent="0.3">
      <c r="A67" s="63"/>
      <c r="B67" s="63"/>
      <c r="C67" s="63"/>
      <c r="D67" s="63"/>
      <c r="E67" s="64"/>
      <c r="F67" s="66"/>
      <c r="G67" s="66"/>
      <c r="H67" s="66"/>
      <c r="I67" s="66"/>
      <c r="J67" s="67"/>
      <c r="K67" s="66"/>
      <c r="L67" s="66"/>
      <c r="M67" s="66"/>
      <c r="N67" s="66"/>
      <c r="O67" s="66"/>
      <c r="P67" s="66"/>
      <c r="Q67" s="66"/>
      <c r="R67" s="66"/>
    </row>
    <row r="68" spans="1:18" x14ac:dyDescent="0.3">
      <c r="A68" s="63"/>
      <c r="B68" s="63"/>
      <c r="C68" s="63"/>
      <c r="D68" s="63"/>
      <c r="E68" s="64"/>
      <c r="F68" s="66"/>
      <c r="G68" s="66"/>
      <c r="H68" s="66"/>
      <c r="I68" s="66"/>
      <c r="J68" s="67"/>
      <c r="K68" s="66"/>
      <c r="L68" s="66"/>
      <c r="M68" s="66"/>
      <c r="N68" s="66"/>
      <c r="O68" s="66"/>
      <c r="P68" s="66"/>
      <c r="Q68" s="66"/>
      <c r="R68" s="66"/>
    </row>
  </sheetData>
  <mergeCells count="78">
    <mergeCell ref="G55:G56"/>
    <mergeCell ref="H55:H56"/>
    <mergeCell ref="I55:I56"/>
    <mergeCell ref="O55:R55"/>
    <mergeCell ref="A64:C64"/>
    <mergeCell ref="A65:D65"/>
    <mergeCell ref="I46:I47"/>
    <mergeCell ref="O46:R46"/>
    <mergeCell ref="A53:C53"/>
    <mergeCell ref="A54:R54"/>
    <mergeCell ref="A55:A56"/>
    <mergeCell ref="B55:B56"/>
    <mergeCell ref="C55:C56"/>
    <mergeCell ref="D55:D56"/>
    <mergeCell ref="E55:E56"/>
    <mergeCell ref="F55:F56"/>
    <mergeCell ref="A44:R44"/>
    <mergeCell ref="A45:R45"/>
    <mergeCell ref="A46:A47"/>
    <mergeCell ref="B46:B47"/>
    <mergeCell ref="C46:C47"/>
    <mergeCell ref="D46:D47"/>
    <mergeCell ref="E46:E47"/>
    <mergeCell ref="F46:F47"/>
    <mergeCell ref="G46:G47"/>
    <mergeCell ref="H46:H47"/>
    <mergeCell ref="A40:C40"/>
    <mergeCell ref="D40:F40"/>
    <mergeCell ref="G40:R40"/>
    <mergeCell ref="A41:R41"/>
    <mergeCell ref="A42:R42"/>
    <mergeCell ref="A43:R43"/>
    <mergeCell ref="A36:C36"/>
    <mergeCell ref="D36:R36"/>
    <mergeCell ref="A37:C37"/>
    <mergeCell ref="D37:I37"/>
    <mergeCell ref="K37:R37"/>
    <mergeCell ref="A39:C39"/>
    <mergeCell ref="D39:R39"/>
    <mergeCell ref="G20:G21"/>
    <mergeCell ref="H20:H21"/>
    <mergeCell ref="I20:I21"/>
    <mergeCell ref="O20:R20"/>
    <mergeCell ref="A29:C29"/>
    <mergeCell ref="A30:D30"/>
    <mergeCell ref="I11:I12"/>
    <mergeCell ref="O11:R11"/>
    <mergeCell ref="A18:C18"/>
    <mergeCell ref="A19:R19"/>
    <mergeCell ref="A20:A21"/>
    <mergeCell ref="B20:B21"/>
    <mergeCell ref="C20:C21"/>
    <mergeCell ref="D20:D21"/>
    <mergeCell ref="E20:E21"/>
    <mergeCell ref="F20:F21"/>
    <mergeCell ref="A9:R9"/>
    <mergeCell ref="A10:R10"/>
    <mergeCell ref="A11:A12"/>
    <mergeCell ref="B11:B12"/>
    <mergeCell ref="C11:C12"/>
    <mergeCell ref="D11:D12"/>
    <mergeCell ref="E11:E12"/>
    <mergeCell ref="F11:F12"/>
    <mergeCell ref="G11:G12"/>
    <mergeCell ref="H11:H12"/>
    <mergeCell ref="A5:C5"/>
    <mergeCell ref="D5:F5"/>
    <mergeCell ref="G5:R5"/>
    <mergeCell ref="A6:R6"/>
    <mergeCell ref="A7:R7"/>
    <mergeCell ref="A8:R8"/>
    <mergeCell ref="A1:C1"/>
    <mergeCell ref="D1:R1"/>
    <mergeCell ref="A2:C2"/>
    <mergeCell ref="D2:I2"/>
    <mergeCell ref="K2:R2"/>
    <mergeCell ref="A4:C4"/>
    <mergeCell ref="D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2024-10-04T11:22:02Z</dcterms:created>
  <dcterms:modified xsi:type="dcterms:W3CDTF">2024-10-04T11:23:21Z</dcterms:modified>
</cp:coreProperties>
</file>