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сентябрь\"/>
    </mc:Choice>
  </mc:AlternateContent>
  <xr:revisionPtr revIDLastSave="0" documentId="8_{FF26FC4B-5FAA-402F-8247-A90AA2B5560D}" xr6:coauthVersionLast="47" xr6:coauthVersionMax="47" xr10:uidLastSave="{00000000-0000-0000-0000-000000000000}"/>
  <bookViews>
    <workbookView xWindow="-108" yWindow="-108" windowWidth="23256" windowHeight="12576" xr2:uid="{DB78387B-11E8-4E71-880D-FE4A3842E75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1" l="1"/>
  <c r="O67" i="1"/>
  <c r="L67" i="1"/>
  <c r="K67" i="1"/>
  <c r="J67" i="1"/>
  <c r="I67" i="1"/>
  <c r="E67" i="1"/>
  <c r="Q62" i="1"/>
  <c r="P62" i="1"/>
  <c r="N62" i="1"/>
  <c r="M62" i="1"/>
  <c r="L62" i="1"/>
  <c r="K62" i="1"/>
  <c r="I62" i="1"/>
  <c r="H62" i="1"/>
  <c r="G62" i="1"/>
  <c r="F62" i="1"/>
  <c r="N61" i="1"/>
  <c r="N67" i="1" s="1"/>
  <c r="M61" i="1"/>
  <c r="M67" i="1" s="1"/>
  <c r="L61" i="1"/>
  <c r="K61" i="1"/>
  <c r="I61" i="1"/>
  <c r="H61" i="1"/>
  <c r="G61" i="1"/>
  <c r="F61" i="1"/>
  <c r="R60" i="1"/>
  <c r="R67" i="1" s="1"/>
  <c r="P60" i="1"/>
  <c r="P67" i="1" s="1"/>
  <c r="N60" i="1"/>
  <c r="M60" i="1"/>
  <c r="L60" i="1"/>
  <c r="K60" i="1"/>
  <c r="I60" i="1"/>
  <c r="H60" i="1"/>
  <c r="H67" i="1" s="1"/>
  <c r="G60" i="1"/>
  <c r="G67" i="1" s="1"/>
  <c r="F60" i="1"/>
  <c r="F67" i="1" s="1"/>
  <c r="R55" i="1"/>
  <c r="R68" i="1" s="1"/>
  <c r="Q55" i="1"/>
  <c r="Q68" i="1" s="1"/>
  <c r="P55" i="1"/>
  <c r="P68" i="1" s="1"/>
  <c r="O55" i="1"/>
  <c r="O68" i="1" s="1"/>
  <c r="N55" i="1"/>
  <c r="N68" i="1" s="1"/>
  <c r="M55" i="1"/>
  <c r="L55" i="1"/>
  <c r="L68" i="1" s="1"/>
  <c r="K55" i="1"/>
  <c r="K68" i="1" s="1"/>
  <c r="J55" i="1"/>
  <c r="J68" i="1" s="1"/>
  <c r="I55" i="1"/>
  <c r="I68" i="1" s="1"/>
  <c r="H55" i="1"/>
  <c r="H68" i="1" s="1"/>
  <c r="G55" i="1"/>
  <c r="G68" i="1" s="1"/>
  <c r="F55" i="1"/>
  <c r="F68" i="1" s="1"/>
  <c r="E55" i="1"/>
  <c r="E68" i="1" s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R15" i="1"/>
  <c r="R28" i="1" s="1"/>
  <c r="Q15" i="1"/>
  <c r="Q28" i="1" s="1"/>
  <c r="P15" i="1"/>
  <c r="P28" i="1" s="1"/>
  <c r="O15" i="1"/>
  <c r="O28" i="1" s="1"/>
  <c r="J15" i="1"/>
  <c r="J28" i="1" s="1"/>
  <c r="I15" i="1"/>
  <c r="I28" i="1" s="1"/>
  <c r="H15" i="1"/>
  <c r="H28" i="1" s="1"/>
  <c r="G15" i="1"/>
  <c r="G28" i="1" s="1"/>
  <c r="E15" i="1"/>
  <c r="E28" i="1" s="1"/>
  <c r="R12" i="1"/>
  <c r="O12" i="1"/>
  <c r="N12" i="1"/>
  <c r="N15" i="1" s="1"/>
  <c r="N28" i="1" s="1"/>
  <c r="M12" i="1"/>
  <c r="M15" i="1" s="1"/>
  <c r="M28" i="1" s="1"/>
  <c r="L12" i="1"/>
  <c r="L15" i="1" s="1"/>
  <c r="L28" i="1" s="1"/>
  <c r="K12" i="1"/>
  <c r="K15" i="1" s="1"/>
  <c r="K28" i="1" s="1"/>
  <c r="I12" i="1"/>
  <c r="H12" i="1"/>
  <c r="G12" i="1"/>
  <c r="F12" i="1"/>
  <c r="F15" i="1" s="1"/>
  <c r="F28" i="1" s="1"/>
  <c r="M68" i="1" l="1"/>
</calcChain>
</file>

<file path=xl/sharedStrings.xml><?xml version="1.0" encoding="utf-8"?>
<sst xmlns="http://schemas.openxmlformats.org/spreadsheetml/2006/main" count="158" uniqueCount="64">
  <si>
    <t xml:space="preserve">          "Согласовано"</t>
  </si>
  <si>
    <t xml:space="preserve">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</si>
  <si>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</si>
  <si>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</si>
  <si>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</si>
  <si>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/</t>
  </si>
  <si>
    <t xml:space="preserve">                      "___"____________  2024г</t>
  </si>
  <si>
    <t xml:space="preserve">             "01" сентября  2024г</t>
  </si>
  <si>
    <t>МЕНЮ</t>
  </si>
  <si>
    <t>для школьных столовых</t>
  </si>
  <si>
    <t>( 7-11 лет )</t>
  </si>
  <si>
    <t>День 7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</si>
  <si>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</si>
  <si>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</si>
  <si>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</si>
  <si>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</si>
  <si>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</si>
  <si>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</si>
  <si>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</si>
  <si>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</si>
  <si>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</si>
  <si>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</si>
  <si>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</si>
  <si>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</si>
  <si>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</si>
  <si>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</si>
  <si>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</si>
  <si>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</si>
  <si>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</si>
  <si>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</si>
  <si>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</si>
  <si>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</si>
  <si>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</si>
  <si>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Сырники из творога с  молоком сгущенным</t>
  </si>
  <si>
    <t>130/20</t>
  </si>
  <si>
    <t>2.</t>
  </si>
  <si>
    <t>Чай с сахаром</t>
  </si>
  <si>
    <t>3.</t>
  </si>
  <si>
    <t>Фрукт свежий, сезонный (мандарин )</t>
  </si>
  <si>
    <t>Всего</t>
  </si>
  <si>
    <t>ОБЕД</t>
  </si>
  <si>
    <t>Салат из белокочанной капусты.</t>
  </si>
  <si>
    <t xml:space="preserve"> Суп картофельный с  рисовой крупой</t>
  </si>
  <si>
    <t>Гуляш из говядины</t>
  </si>
  <si>
    <t>90/30</t>
  </si>
  <si>
    <t>4.</t>
  </si>
  <si>
    <t>Макаронные изделия отварные с маслом</t>
  </si>
  <si>
    <t>5.</t>
  </si>
  <si>
    <t>Напиток апельсиновый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</si>
  <si>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</si>
  <si>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</si>
  <si>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</si>
  <si>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</si>
  <si>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</si>
  <si>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</si>
  <si>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</si>
  <si>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</si>
  <si>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</si>
  <si>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</si>
  <si>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</si>
  <si>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 сентября   2024г.</t>
  </si>
  <si>
    <t>( 12 лет и старше )</t>
  </si>
  <si>
    <t>200/20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</si>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</sst>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/>
    <xf numFmtId="1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2" fontId="2" fillId="2" borderId="4" xfId="0" applyNumberFormat="1" applyFont="1" applyFill="1" applyBorder="1" applyAlignment="1">
      <alignment horizontal="center"/>
    </xf>
    <xf numFmtId="0" fontId="0" fillId="2" borderId="4" xfId="0" applyFill="1" applyBorder="1"/>
    <xf numFmtId="1" fontId="2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0" fillId="0" borderId="4" xfId="0" applyBorder="1"/>
    <xf numFmtId="164" fontId="2" fillId="0" borderId="0" xfId="0" applyNumberFormat="1" applyFont="1" applyAlignment="1">
      <alignment horizontal="center"/>
    </xf>
    <xf numFmtId="2" fontId="0" fillId="0" borderId="4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2" fillId="0" borderId="4" xfId="0" applyFont="1" applyBorder="1" applyAlignment="1">
      <alignment wrapText="1"/>
    </xf>
    <xf numFmtId="2" fontId="0" fillId="0" borderId="4" xfId="0" applyNumberFormat="1" applyBorder="1"/>
    <xf numFmtId="1" fontId="0" fillId="0" borderId="4" xfId="0" applyNumberForma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773A-7D02-4518-8ACA-FA82AEBB4A60}">
  <dimension ref="A1:T71"/>
  <sheetViews>
    <sheetView tabSelected="1" topLeftCell="A40" workbookViewId="0">
      <selection activeCell="A41" sqref="A41:R71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J1" s="4"/>
      <c r="K1" s="5" t="s">
        <v>1</v>
      </c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6" t="s">
        <v>2</v>
      </c>
      <c r="B2" s="6"/>
      <c r="C2" s="6"/>
      <c r="D2" s="2"/>
      <c r="E2" s="3"/>
      <c r="F2" s="3"/>
      <c r="G2" s="3"/>
      <c r="H2" s="3"/>
      <c r="I2" s="3"/>
      <c r="J2" s="4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8" t="s">
        <v>4</v>
      </c>
      <c r="B3" s="8"/>
      <c r="C3" s="8"/>
      <c r="D3" s="2"/>
      <c r="E3" s="3"/>
      <c r="F3" s="3"/>
      <c r="G3" s="3"/>
      <c r="H3" s="3"/>
      <c r="I3" s="3"/>
      <c r="J3" s="4"/>
      <c r="K3" s="9" t="s">
        <v>5</v>
      </c>
      <c r="L3" s="9"/>
      <c r="M3" s="9"/>
      <c r="N3" s="9"/>
      <c r="O3" s="9"/>
      <c r="P3" s="9"/>
      <c r="Q3" s="9"/>
      <c r="R3" s="9"/>
    </row>
    <row r="4" spans="1:20" x14ac:dyDescent="0.3">
      <c r="A4" s="6" t="s">
        <v>6</v>
      </c>
      <c r="B4" s="6"/>
      <c r="C4" s="6"/>
      <c r="D4" s="2"/>
      <c r="E4" s="3"/>
      <c r="F4" s="3"/>
      <c r="G4" s="3"/>
      <c r="H4" s="3"/>
      <c r="I4" s="3"/>
      <c r="J4" s="4"/>
      <c r="K4" s="9" t="s">
        <v>7</v>
      </c>
      <c r="L4" s="9"/>
      <c r="M4" s="9"/>
      <c r="N4" s="9"/>
      <c r="O4" s="9"/>
      <c r="P4" s="9"/>
      <c r="Q4" s="9"/>
      <c r="R4" s="9"/>
    </row>
    <row r="5" spans="1:20" ht="18" x14ac:dyDescent="0.3">
      <c r="A5" s="10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0" ht="15.6" x14ac:dyDescent="0.3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20" ht="15.6" x14ac:dyDescent="0.3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0" ht="15.6" x14ac:dyDescent="0.3">
      <c r="A8" s="13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</row>
    <row r="9" spans="1:20" ht="15.6" x14ac:dyDescent="0.3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0" x14ac:dyDescent="0.3">
      <c r="A10" s="17" t="s">
        <v>13</v>
      </c>
      <c r="B10" s="18" t="s">
        <v>14</v>
      </c>
      <c r="C10" s="17" t="s">
        <v>15</v>
      </c>
      <c r="D10" s="18" t="s">
        <v>16</v>
      </c>
      <c r="E10" s="18" t="s">
        <v>17</v>
      </c>
      <c r="F10" s="19" t="s">
        <v>18</v>
      </c>
      <c r="G10" s="19" t="s">
        <v>19</v>
      </c>
      <c r="H10" s="19" t="s">
        <v>20</v>
      </c>
      <c r="I10" s="18" t="s">
        <v>21</v>
      </c>
      <c r="J10" s="20"/>
      <c r="K10" s="21" t="s">
        <v>22</v>
      </c>
      <c r="L10" s="21"/>
      <c r="M10" s="21"/>
      <c r="N10" s="21"/>
      <c r="O10" s="18" t="s">
        <v>23</v>
      </c>
      <c r="P10" s="18"/>
      <c r="Q10" s="18"/>
      <c r="R10" s="18"/>
    </row>
    <row r="11" spans="1:20" x14ac:dyDescent="0.3">
      <c r="A11" s="17"/>
      <c r="B11" s="18"/>
      <c r="C11" s="17"/>
      <c r="D11" s="18"/>
      <c r="E11" s="18"/>
      <c r="F11" s="22"/>
      <c r="G11" s="22"/>
      <c r="H11" s="22"/>
      <c r="I11" s="18"/>
      <c r="J11" s="20"/>
      <c r="K11" s="23" t="s">
        <v>24</v>
      </c>
      <c r="L11" s="24" t="s">
        <v>25</v>
      </c>
      <c r="M11" s="24" t="s">
        <v>26</v>
      </c>
      <c r="N11" s="24" t="s">
        <v>27</v>
      </c>
      <c r="O11" s="24" t="s">
        <v>28</v>
      </c>
      <c r="P11" s="24" t="s">
        <v>29</v>
      </c>
      <c r="Q11" s="24" t="s">
        <v>30</v>
      </c>
      <c r="R11" s="24" t="s">
        <v>31</v>
      </c>
    </row>
    <row r="12" spans="1:20" ht="82.8" x14ac:dyDescent="0.3">
      <c r="A12" s="25">
        <v>219</v>
      </c>
      <c r="B12" s="25" t="s">
        <v>32</v>
      </c>
      <c r="C12" s="26" t="s">
        <v>33</v>
      </c>
      <c r="D12" s="27" t="s">
        <v>34</v>
      </c>
      <c r="E12" s="28">
        <v>68.040000000000006</v>
      </c>
      <c r="F12" s="28">
        <f>10.8*150/70</f>
        <v>23.142857142857142</v>
      </c>
      <c r="G12" s="28">
        <f>8.97*150/70</f>
        <v>19.221428571428572</v>
      </c>
      <c r="H12" s="28">
        <f>17.14*150/70</f>
        <v>36.728571428571428</v>
      </c>
      <c r="I12" s="28">
        <f>193*150/70</f>
        <v>413.57142857142856</v>
      </c>
      <c r="J12" s="29"/>
      <c r="K12" s="28">
        <f>140.7*150/70</f>
        <v>301.5</v>
      </c>
      <c r="L12" s="28">
        <f>18.34*150/70</f>
        <v>39.299999999999997</v>
      </c>
      <c r="M12" s="28">
        <f>156.88*150/70</f>
        <v>336.17142857142858</v>
      </c>
      <c r="N12" s="28">
        <f>0.38*150/70</f>
        <v>0.81428571428571428</v>
      </c>
      <c r="O12" s="28">
        <f>36.9*150/70</f>
        <v>79.071428571428569</v>
      </c>
      <c r="P12" s="28">
        <v>4.2000000000000003E-2</v>
      </c>
      <c r="Q12" s="28">
        <v>0.31</v>
      </c>
      <c r="R12" s="28">
        <f>0.33*150/70</f>
        <v>0.70714285714285718</v>
      </c>
    </row>
    <row r="13" spans="1:20" x14ac:dyDescent="0.3">
      <c r="A13" s="25">
        <v>376</v>
      </c>
      <c r="B13" s="25" t="s">
        <v>35</v>
      </c>
      <c r="C13" s="30" t="s">
        <v>36</v>
      </c>
      <c r="D13" s="25">
        <v>200</v>
      </c>
      <c r="E13" s="28">
        <v>1.89</v>
      </c>
      <c r="F13" s="28">
        <v>0.1</v>
      </c>
      <c r="G13" s="31">
        <v>0</v>
      </c>
      <c r="H13" s="28">
        <v>15</v>
      </c>
      <c r="I13" s="28">
        <v>60</v>
      </c>
      <c r="J13" s="32"/>
      <c r="K13" s="28">
        <v>5</v>
      </c>
      <c r="L13" s="31">
        <v>0</v>
      </c>
      <c r="M13" s="31">
        <v>0</v>
      </c>
      <c r="N13" s="28">
        <v>2</v>
      </c>
      <c r="O13" s="31">
        <v>0</v>
      </c>
      <c r="P13" s="31">
        <v>0</v>
      </c>
      <c r="Q13" s="31">
        <v>0</v>
      </c>
      <c r="R13" s="28">
        <v>0.1</v>
      </c>
    </row>
    <row r="14" spans="1:20" x14ac:dyDescent="0.3">
      <c r="A14" s="33"/>
      <c r="B14" s="27" t="s">
        <v>37</v>
      </c>
      <c r="C14" s="34" t="s">
        <v>38</v>
      </c>
      <c r="D14" s="27">
        <v>160</v>
      </c>
      <c r="E14" s="35">
        <v>48</v>
      </c>
      <c r="F14" s="35">
        <v>1.28</v>
      </c>
      <c r="G14" s="27">
        <v>0</v>
      </c>
      <c r="H14" s="35">
        <v>21.33</v>
      </c>
      <c r="I14" s="35">
        <v>84.8</v>
      </c>
      <c r="J14" s="36"/>
      <c r="K14" s="35">
        <v>59.2</v>
      </c>
      <c r="L14" s="35">
        <v>19.2</v>
      </c>
      <c r="M14" s="37">
        <v>0</v>
      </c>
      <c r="N14" s="35">
        <v>1.28</v>
      </c>
      <c r="O14" s="37">
        <v>0</v>
      </c>
      <c r="P14" s="35">
        <v>0.32</v>
      </c>
      <c r="Q14" s="37">
        <v>0</v>
      </c>
      <c r="R14" s="35">
        <v>0.53</v>
      </c>
    </row>
    <row r="15" spans="1:20" x14ac:dyDescent="0.3">
      <c r="A15" s="38" t="s">
        <v>39</v>
      </c>
      <c r="B15" s="38"/>
      <c r="C15" s="38"/>
      <c r="D15" s="23">
        <v>510</v>
      </c>
      <c r="E15" s="39">
        <f t="shared" ref="E15:R15" si="0">SUM(E12:E14)</f>
        <v>117.93</v>
      </c>
      <c r="F15" s="39">
        <f t="shared" si="0"/>
        <v>24.522857142857145</v>
      </c>
      <c r="G15" s="39">
        <f t="shared" si="0"/>
        <v>19.221428571428572</v>
      </c>
      <c r="H15" s="39">
        <f t="shared" si="0"/>
        <v>73.058571428571426</v>
      </c>
      <c r="I15" s="39">
        <f t="shared" si="0"/>
        <v>558.37142857142851</v>
      </c>
      <c r="J15" s="39">
        <f t="shared" si="0"/>
        <v>0</v>
      </c>
      <c r="K15" s="39">
        <f t="shared" si="0"/>
        <v>365.7</v>
      </c>
      <c r="L15" s="39">
        <f t="shared" si="0"/>
        <v>58.5</v>
      </c>
      <c r="M15" s="39">
        <f t="shared" si="0"/>
        <v>336.17142857142858</v>
      </c>
      <c r="N15" s="39">
        <f t="shared" si="0"/>
        <v>4.0942857142857143</v>
      </c>
      <c r="O15" s="39">
        <f t="shared" si="0"/>
        <v>79.071428571428569</v>
      </c>
      <c r="P15" s="39">
        <f t="shared" si="0"/>
        <v>0.36199999999999999</v>
      </c>
      <c r="Q15" s="39">
        <f t="shared" si="0"/>
        <v>0.31</v>
      </c>
      <c r="R15" s="39">
        <f t="shared" si="0"/>
        <v>1.3371428571428572</v>
      </c>
    </row>
    <row r="16" spans="1:20" ht="15.6" x14ac:dyDescent="0.3">
      <c r="A16" s="16" t="s">
        <v>40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20" x14ac:dyDescent="0.3">
      <c r="A17" s="17" t="s">
        <v>13</v>
      </c>
      <c r="B17" s="18" t="s">
        <v>14</v>
      </c>
      <c r="C17" s="17" t="s">
        <v>15</v>
      </c>
      <c r="D17" s="18" t="s">
        <v>16</v>
      </c>
      <c r="E17" s="18" t="s">
        <v>17</v>
      </c>
      <c r="F17" s="19" t="s">
        <v>18</v>
      </c>
      <c r="G17" s="19" t="s">
        <v>19</v>
      </c>
      <c r="H17" s="19" t="s">
        <v>20</v>
      </c>
      <c r="I17" s="18" t="s">
        <v>21</v>
      </c>
      <c r="J17" s="20"/>
      <c r="K17" s="21" t="s">
        <v>22</v>
      </c>
      <c r="L17" s="21"/>
      <c r="M17" s="21"/>
      <c r="N17" s="21"/>
      <c r="O17" s="18" t="s">
        <v>23</v>
      </c>
      <c r="P17" s="18"/>
      <c r="Q17" s="18"/>
      <c r="R17" s="18"/>
    </row>
    <row r="18" spans="1:20" x14ac:dyDescent="0.3">
      <c r="A18" s="17"/>
      <c r="B18" s="18"/>
      <c r="C18" s="17"/>
      <c r="D18" s="18"/>
      <c r="E18" s="18"/>
      <c r="F18" s="22"/>
      <c r="G18" s="22"/>
      <c r="H18" s="22"/>
      <c r="I18" s="18"/>
      <c r="J18" s="20"/>
      <c r="K18" s="23" t="s">
        <v>24</v>
      </c>
      <c r="L18" s="24" t="s">
        <v>25</v>
      </c>
      <c r="M18" s="24" t="s">
        <v>26</v>
      </c>
      <c r="N18" s="24" t="s">
        <v>27</v>
      </c>
      <c r="O18" s="24" t="s">
        <v>28</v>
      </c>
      <c r="P18" s="24" t="s">
        <v>29</v>
      </c>
      <c r="Q18" s="24" t="s">
        <v>30</v>
      </c>
      <c r="R18" s="24" t="s">
        <v>31</v>
      </c>
    </row>
    <row r="19" spans="1:20" ht="55.2" x14ac:dyDescent="0.3">
      <c r="A19" s="25">
        <v>45</v>
      </c>
      <c r="B19" s="25" t="s">
        <v>32</v>
      </c>
      <c r="C19" s="40" t="s">
        <v>41</v>
      </c>
      <c r="D19" s="25">
        <v>60</v>
      </c>
      <c r="E19" s="25">
        <v>5.59</v>
      </c>
      <c r="F19" s="41">
        <v>0.8</v>
      </c>
      <c r="G19" s="41">
        <v>2.8</v>
      </c>
      <c r="H19" s="41">
        <v>6.2</v>
      </c>
      <c r="I19" s="28">
        <v>52.8</v>
      </c>
      <c r="J19" s="32"/>
      <c r="K19" s="28">
        <v>22.4</v>
      </c>
      <c r="L19" s="28">
        <v>9.1</v>
      </c>
      <c r="M19" s="28">
        <v>16.600000000000001</v>
      </c>
      <c r="N19" s="28">
        <v>0.3</v>
      </c>
      <c r="O19" s="31">
        <v>0</v>
      </c>
      <c r="P19" s="31">
        <v>0</v>
      </c>
      <c r="Q19" s="31">
        <v>0</v>
      </c>
      <c r="R19" s="28">
        <v>19.5</v>
      </c>
    </row>
    <row r="20" spans="1:20" ht="69" x14ac:dyDescent="0.3">
      <c r="A20" s="25">
        <v>101</v>
      </c>
      <c r="B20" s="25" t="s">
        <v>35</v>
      </c>
      <c r="C20" s="42" t="s">
        <v>42</v>
      </c>
      <c r="D20" s="25">
        <v>200</v>
      </c>
      <c r="E20" s="28">
        <v>7.88</v>
      </c>
      <c r="F20" s="28">
        <v>2</v>
      </c>
      <c r="G20" s="28">
        <v>2.7</v>
      </c>
      <c r="H20" s="28">
        <v>20.9</v>
      </c>
      <c r="I20" s="28">
        <v>116.3</v>
      </c>
      <c r="J20" s="32"/>
      <c r="K20" s="28">
        <v>23.1</v>
      </c>
      <c r="L20" s="28">
        <v>25</v>
      </c>
      <c r="M20" s="28">
        <v>62.6</v>
      </c>
      <c r="N20" s="28">
        <v>0.9</v>
      </c>
      <c r="O20" s="31">
        <v>0</v>
      </c>
      <c r="P20" s="28">
        <v>0.1</v>
      </c>
      <c r="Q20" s="28">
        <v>0</v>
      </c>
      <c r="R20" s="28">
        <v>8.25</v>
      </c>
    </row>
    <row r="21" spans="1:20" x14ac:dyDescent="0.3">
      <c r="A21" s="25">
        <v>260</v>
      </c>
      <c r="B21" s="25" t="s">
        <v>37</v>
      </c>
      <c r="C21" s="43" t="s">
        <v>43</v>
      </c>
      <c r="D21" s="25" t="s">
        <v>44</v>
      </c>
      <c r="E21" s="25">
        <v>143.85</v>
      </c>
      <c r="F21" s="28">
        <v>18.510000000000002</v>
      </c>
      <c r="G21" s="28">
        <v>7.71</v>
      </c>
      <c r="H21" s="25">
        <v>4.54</v>
      </c>
      <c r="I21" s="28">
        <v>160.80000000000001</v>
      </c>
      <c r="J21" s="44"/>
      <c r="K21" s="28">
        <v>18.940000000000001</v>
      </c>
      <c r="L21" s="28">
        <v>20.14</v>
      </c>
      <c r="M21" s="28">
        <v>150.68</v>
      </c>
      <c r="N21" s="28">
        <v>1.71</v>
      </c>
      <c r="O21" s="31">
        <v>0</v>
      </c>
      <c r="P21" s="28">
        <v>0.26</v>
      </c>
      <c r="Q21" s="31">
        <v>0</v>
      </c>
      <c r="R21" s="28">
        <v>0.94</v>
      </c>
      <c r="S21" s="45"/>
    </row>
    <row r="22" spans="1:20" ht="69" x14ac:dyDescent="0.3">
      <c r="A22" s="25">
        <v>309</v>
      </c>
      <c r="B22" s="27" t="s">
        <v>45</v>
      </c>
      <c r="C22" s="40" t="s">
        <v>46</v>
      </c>
      <c r="D22" s="25">
        <v>150</v>
      </c>
      <c r="E22" s="28">
        <v>11.5</v>
      </c>
      <c r="F22" s="25">
        <v>5.52</v>
      </c>
      <c r="G22" s="28">
        <v>4.5</v>
      </c>
      <c r="H22" s="28">
        <v>26.45</v>
      </c>
      <c r="I22" s="28">
        <v>168.45</v>
      </c>
      <c r="J22" s="46"/>
      <c r="K22" s="28">
        <v>4.8600000000000003</v>
      </c>
      <c r="L22" s="28">
        <v>21.12</v>
      </c>
      <c r="M22" s="28">
        <v>37.17</v>
      </c>
      <c r="N22" s="28">
        <v>1.1025</v>
      </c>
      <c r="O22" s="31">
        <v>0</v>
      </c>
      <c r="P22" s="28">
        <v>5.2500000000000005E-2</v>
      </c>
      <c r="Q22" s="28">
        <v>0.78</v>
      </c>
      <c r="R22" s="28">
        <v>0</v>
      </c>
      <c r="S22" s="47"/>
      <c r="T22" s="48"/>
    </row>
    <row r="23" spans="1:20" ht="41.4" x14ac:dyDescent="0.3">
      <c r="A23" s="25">
        <v>1041</v>
      </c>
      <c r="B23" s="25" t="s">
        <v>47</v>
      </c>
      <c r="C23" s="49" t="s">
        <v>48</v>
      </c>
      <c r="D23" s="25">
        <v>200</v>
      </c>
      <c r="E23" s="28">
        <v>8.14</v>
      </c>
      <c r="F23" s="28">
        <v>0.1</v>
      </c>
      <c r="G23" s="31">
        <v>0</v>
      </c>
      <c r="H23" s="28">
        <v>27.1</v>
      </c>
      <c r="I23" s="28">
        <v>108.6</v>
      </c>
      <c r="J23" s="50"/>
      <c r="K23" s="28">
        <v>23.52</v>
      </c>
      <c r="L23" s="28">
        <v>0</v>
      </c>
      <c r="M23" s="46">
        <v>0</v>
      </c>
      <c r="N23" s="28">
        <v>0.24</v>
      </c>
      <c r="O23" s="51">
        <v>0</v>
      </c>
      <c r="P23" s="46">
        <v>0.03</v>
      </c>
      <c r="Q23" s="46">
        <v>0</v>
      </c>
      <c r="R23" s="46">
        <v>12.9</v>
      </c>
      <c r="S23" s="45"/>
    </row>
    <row r="24" spans="1:20" ht="27.6" x14ac:dyDescent="0.3">
      <c r="A24" s="25"/>
      <c r="B24" s="25" t="s">
        <v>49</v>
      </c>
      <c r="C24" s="49" t="s">
        <v>50</v>
      </c>
      <c r="D24" s="25">
        <v>30</v>
      </c>
      <c r="E24" s="28">
        <v>2.2000000000000002</v>
      </c>
      <c r="F24" s="28">
        <v>1.68</v>
      </c>
      <c r="G24" s="28">
        <v>0.33</v>
      </c>
      <c r="H24" s="28">
        <v>14.82</v>
      </c>
      <c r="I24" s="28">
        <v>68.97</v>
      </c>
      <c r="J24" s="32"/>
      <c r="K24" s="28">
        <v>6.9</v>
      </c>
      <c r="L24" s="28">
        <v>7.5</v>
      </c>
      <c r="M24" s="28">
        <v>31.799999999999997</v>
      </c>
      <c r="N24" s="28">
        <v>0.92999999999999994</v>
      </c>
      <c r="O24" s="31">
        <v>0</v>
      </c>
      <c r="P24" s="28">
        <v>0.03</v>
      </c>
      <c r="Q24" s="31">
        <v>0</v>
      </c>
      <c r="R24" s="31">
        <v>0</v>
      </c>
      <c r="S24" s="45"/>
    </row>
    <row r="25" spans="1:20" x14ac:dyDescent="0.3">
      <c r="A25" s="25"/>
      <c r="B25" s="25" t="s">
        <v>51</v>
      </c>
      <c r="C25" s="29" t="s">
        <v>52</v>
      </c>
      <c r="D25" s="25">
        <v>30</v>
      </c>
      <c r="E25" s="35">
        <v>2.2000000000000002</v>
      </c>
      <c r="F25" s="28">
        <v>2.37</v>
      </c>
      <c r="G25" s="28">
        <v>0.3</v>
      </c>
      <c r="H25" s="28">
        <v>14.49</v>
      </c>
      <c r="I25" s="28">
        <v>70.14</v>
      </c>
      <c r="J25" s="32"/>
      <c r="K25" s="28">
        <v>6.8999999999999995</v>
      </c>
      <c r="L25" s="28">
        <v>9.8999999999999986</v>
      </c>
      <c r="M25" s="28">
        <v>26.099999999999998</v>
      </c>
      <c r="N25" s="28">
        <v>0.33</v>
      </c>
      <c r="O25" s="31">
        <v>0</v>
      </c>
      <c r="P25" s="28">
        <v>0.03</v>
      </c>
      <c r="Q25" s="31">
        <v>0</v>
      </c>
      <c r="R25" s="31">
        <v>0</v>
      </c>
      <c r="S25" s="45"/>
    </row>
    <row r="26" spans="1:20" x14ac:dyDescent="0.3">
      <c r="A26" s="25">
        <v>386</v>
      </c>
      <c r="B26" s="25" t="s">
        <v>53</v>
      </c>
      <c r="C26" s="29" t="s">
        <v>54</v>
      </c>
      <c r="D26" s="25">
        <v>100</v>
      </c>
      <c r="E26" s="28">
        <v>13.39</v>
      </c>
      <c r="F26" s="28">
        <v>2.7</v>
      </c>
      <c r="G26" s="28">
        <v>2.5</v>
      </c>
      <c r="H26" s="28">
        <v>10.8</v>
      </c>
      <c r="I26" s="28">
        <v>79</v>
      </c>
      <c r="J26" s="32"/>
      <c r="K26" s="28">
        <v>121</v>
      </c>
      <c r="L26" s="28">
        <v>15</v>
      </c>
      <c r="M26" s="28">
        <v>94</v>
      </c>
      <c r="N26" s="28">
        <v>0.1</v>
      </c>
      <c r="O26" s="28">
        <v>20</v>
      </c>
      <c r="P26" s="28">
        <v>4.4999999999999998E-2</v>
      </c>
      <c r="Q26" s="28">
        <v>0.1</v>
      </c>
      <c r="R26" s="28">
        <v>1.35</v>
      </c>
      <c r="S26" s="45"/>
    </row>
    <row r="27" spans="1:20" x14ac:dyDescent="0.3">
      <c r="A27" s="38" t="s">
        <v>39</v>
      </c>
      <c r="B27" s="38"/>
      <c r="C27" s="38"/>
      <c r="D27" s="23">
        <v>890</v>
      </c>
      <c r="E27" s="52">
        <f t="shared" ref="E27:R27" si="1">SUM(E19:E26)</f>
        <v>194.74999999999994</v>
      </c>
      <c r="F27" s="52">
        <f t="shared" si="1"/>
        <v>33.680000000000007</v>
      </c>
      <c r="G27" s="52">
        <f t="shared" si="1"/>
        <v>20.84</v>
      </c>
      <c r="H27" s="23">
        <f t="shared" si="1"/>
        <v>125.29999999999998</v>
      </c>
      <c r="I27" s="23">
        <f t="shared" si="1"/>
        <v>825.06</v>
      </c>
      <c r="J27" s="23">
        <f t="shared" si="1"/>
        <v>0</v>
      </c>
      <c r="K27" s="23">
        <f t="shared" si="1"/>
        <v>227.62</v>
      </c>
      <c r="L27" s="23">
        <f t="shared" si="1"/>
        <v>107.75999999999999</v>
      </c>
      <c r="M27" s="23">
        <f t="shared" si="1"/>
        <v>418.95000000000005</v>
      </c>
      <c r="N27" s="23">
        <f t="shared" si="1"/>
        <v>5.6124999999999998</v>
      </c>
      <c r="O27" s="52">
        <f t="shared" si="1"/>
        <v>20</v>
      </c>
      <c r="P27" s="52">
        <f t="shared" si="1"/>
        <v>0.5475000000000001</v>
      </c>
      <c r="Q27" s="52">
        <f t="shared" si="1"/>
        <v>0.88</v>
      </c>
      <c r="R27" s="23">
        <f t="shared" si="1"/>
        <v>42.940000000000005</v>
      </c>
    </row>
    <row r="28" spans="1:20" x14ac:dyDescent="0.3">
      <c r="A28" s="53" t="s">
        <v>55</v>
      </c>
      <c r="B28" s="53"/>
      <c r="C28" s="53"/>
      <c r="D28" s="53"/>
      <c r="E28" s="39">
        <f t="shared" ref="E28:R28" si="2">E15+E27</f>
        <v>312.67999999999995</v>
      </c>
      <c r="F28" s="39">
        <f t="shared" si="2"/>
        <v>58.202857142857155</v>
      </c>
      <c r="G28" s="39">
        <f t="shared" si="2"/>
        <v>40.061428571428571</v>
      </c>
      <c r="H28" s="39">
        <f t="shared" si="2"/>
        <v>198.35857142857139</v>
      </c>
      <c r="I28" s="39">
        <f t="shared" si="2"/>
        <v>1383.4314285714286</v>
      </c>
      <c r="J28" s="39">
        <f t="shared" si="2"/>
        <v>0</v>
      </c>
      <c r="K28" s="39">
        <f t="shared" si="2"/>
        <v>593.31999999999994</v>
      </c>
      <c r="L28" s="39">
        <f t="shared" si="2"/>
        <v>166.26</v>
      </c>
      <c r="M28" s="39">
        <f t="shared" si="2"/>
        <v>755.12142857142862</v>
      </c>
      <c r="N28" s="39">
        <f t="shared" si="2"/>
        <v>9.706785714285715</v>
      </c>
      <c r="O28" s="39">
        <f t="shared" si="2"/>
        <v>99.071428571428569</v>
      </c>
      <c r="P28" s="39">
        <f t="shared" si="2"/>
        <v>0.90950000000000009</v>
      </c>
      <c r="Q28" s="39">
        <f t="shared" si="2"/>
        <v>1.19</v>
      </c>
      <c r="R28" s="39">
        <f t="shared" si="2"/>
        <v>44.277142857142863</v>
      </c>
    </row>
    <row r="29" spans="1:20" x14ac:dyDescent="0.3">
      <c r="A29" s="2"/>
      <c r="B29" s="2"/>
      <c r="C29" s="2"/>
      <c r="D29" s="2"/>
      <c r="E29" s="3"/>
      <c r="F29" s="3"/>
      <c r="G29" s="3"/>
      <c r="H29" s="3"/>
      <c r="I29" s="3"/>
      <c r="J29" s="4"/>
      <c r="K29" s="54"/>
      <c r="L29" s="3"/>
      <c r="M29" s="3"/>
      <c r="N29" s="54"/>
      <c r="O29" s="54"/>
      <c r="P29" s="54"/>
      <c r="Q29" s="55"/>
      <c r="R29" s="3"/>
    </row>
    <row r="30" spans="1:20" x14ac:dyDescent="0.3">
      <c r="A30" s="2"/>
      <c r="B30" s="2"/>
      <c r="C30" s="2"/>
      <c r="D30" s="2"/>
      <c r="E30" s="3"/>
      <c r="F30" s="3"/>
      <c r="G30" s="3"/>
      <c r="H30" s="3"/>
      <c r="I30" s="3"/>
      <c r="J30" s="4"/>
      <c r="K30" s="54"/>
      <c r="L30" s="3"/>
      <c r="M30" s="3"/>
      <c r="N30" s="54"/>
      <c r="O30" s="54"/>
      <c r="P30" s="54"/>
      <c r="Q30" s="55"/>
      <c r="R30" s="3"/>
    </row>
    <row r="31" spans="1:20" x14ac:dyDescent="0.3">
      <c r="A31" s="2"/>
      <c r="B31" s="2"/>
      <c r="C31" s="2"/>
      <c r="D31" s="2"/>
      <c r="E31" s="3"/>
      <c r="F31" s="3"/>
      <c r="G31" s="3"/>
      <c r="H31" s="3"/>
      <c r="I31" s="3"/>
      <c r="J31" s="4"/>
      <c r="K31" s="54"/>
      <c r="L31" s="3"/>
      <c r="M31" s="3"/>
      <c r="N31" s="54"/>
      <c r="O31" s="54"/>
      <c r="P31" s="54"/>
      <c r="Q31" s="55"/>
      <c r="R31" s="3"/>
    </row>
    <row r="41" spans="1:18" x14ac:dyDescent="0.3">
      <c r="A41" s="1" t="s">
        <v>0</v>
      </c>
      <c r="B41" s="1"/>
      <c r="C41" s="1"/>
      <c r="D41" s="2"/>
      <c r="E41" s="3"/>
      <c r="F41" s="3"/>
      <c r="G41" s="3"/>
      <c r="H41" s="3"/>
      <c r="I41" s="3"/>
      <c r="J41" s="4"/>
      <c r="K41" s="3"/>
      <c r="L41" s="3"/>
      <c r="M41" s="56" t="s">
        <v>56</v>
      </c>
      <c r="N41" s="56"/>
      <c r="O41" s="56"/>
      <c r="P41" s="56"/>
      <c r="Q41" s="56"/>
      <c r="R41" s="56"/>
    </row>
    <row r="42" spans="1:18" x14ac:dyDescent="0.3">
      <c r="A42" s="57" t="s">
        <v>2</v>
      </c>
      <c r="B42" s="57"/>
      <c r="C42" s="57"/>
      <c r="D42" s="2"/>
      <c r="E42" s="3"/>
      <c r="F42" s="3"/>
      <c r="G42" s="3"/>
      <c r="H42" s="3"/>
      <c r="I42" s="3"/>
      <c r="J42" s="4"/>
      <c r="K42" s="3"/>
      <c r="L42" s="3"/>
      <c r="M42" s="58" t="s">
        <v>57</v>
      </c>
      <c r="N42" s="58"/>
      <c r="O42" s="58"/>
      <c r="P42" s="58"/>
      <c r="Q42" s="58"/>
      <c r="R42" s="58"/>
    </row>
    <row r="43" spans="1:18" x14ac:dyDescent="0.3">
      <c r="A43" s="59" t="s">
        <v>58</v>
      </c>
      <c r="B43" s="59"/>
      <c r="C43" s="59"/>
      <c r="D43" s="2"/>
      <c r="E43" s="3"/>
      <c r="F43" s="3"/>
      <c r="G43" s="3"/>
      <c r="H43" s="3"/>
      <c r="I43" s="3"/>
      <c r="J43" s="4"/>
      <c r="K43" s="3"/>
      <c r="L43" s="3"/>
      <c r="M43" s="58" t="s">
        <v>59</v>
      </c>
      <c r="N43" s="58"/>
      <c r="O43" s="58"/>
      <c r="P43" s="58"/>
      <c r="Q43" s="58"/>
      <c r="R43" s="58"/>
    </row>
    <row r="44" spans="1:18" x14ac:dyDescent="0.3">
      <c r="A44" s="60" t="s">
        <v>6</v>
      </c>
      <c r="B44" s="60"/>
      <c r="C44" s="60"/>
      <c r="D44" s="2"/>
      <c r="E44" s="3"/>
      <c r="F44" s="3"/>
      <c r="G44" s="3"/>
      <c r="H44" s="3"/>
      <c r="I44" s="3"/>
      <c r="J44" s="4"/>
      <c r="K44" s="3"/>
      <c r="L44" s="3"/>
      <c r="M44" s="61" t="s">
        <v>60</v>
      </c>
      <c r="N44" s="61"/>
      <c r="O44" s="61"/>
      <c r="P44" s="61"/>
      <c r="Q44" s="61"/>
      <c r="R44" s="61"/>
    </row>
    <row r="45" spans="1:18" ht="18" x14ac:dyDescent="0.3">
      <c r="A45" s="62" t="s">
        <v>8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</row>
    <row r="46" spans="1:18" ht="15.6" x14ac:dyDescent="0.3">
      <c r="A46" s="12" t="s">
        <v>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6" x14ac:dyDescent="0.3">
      <c r="A47" s="63" t="s">
        <v>61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</row>
    <row r="48" spans="1:18" ht="15.6" x14ac:dyDescent="0.3">
      <c r="A48" s="64" t="s">
        <v>11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</row>
    <row r="49" spans="1:18" ht="15.6" x14ac:dyDescent="0.3">
      <c r="A49" s="16" t="s">
        <v>12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x14ac:dyDescent="0.3">
      <c r="A50" s="17" t="s">
        <v>13</v>
      </c>
      <c r="B50" s="18" t="s">
        <v>14</v>
      </c>
      <c r="C50" s="17" t="s">
        <v>15</v>
      </c>
      <c r="D50" s="18" t="s">
        <v>16</v>
      </c>
      <c r="E50" s="18" t="s">
        <v>17</v>
      </c>
      <c r="F50" s="17" t="s">
        <v>18</v>
      </c>
      <c r="G50" s="17" t="s">
        <v>19</v>
      </c>
      <c r="H50" s="17" t="s">
        <v>20</v>
      </c>
      <c r="I50" s="18" t="s">
        <v>21</v>
      </c>
      <c r="J50" s="20"/>
      <c r="K50" s="21" t="s">
        <v>22</v>
      </c>
      <c r="L50" s="21"/>
      <c r="M50" s="21"/>
      <c r="N50" s="21"/>
      <c r="O50" s="18" t="s">
        <v>23</v>
      </c>
      <c r="P50" s="18"/>
      <c r="Q50" s="18"/>
      <c r="R50" s="18"/>
    </row>
    <row r="51" spans="1:18" x14ac:dyDescent="0.3">
      <c r="A51" s="17"/>
      <c r="B51" s="18"/>
      <c r="C51" s="17"/>
      <c r="D51" s="18"/>
      <c r="E51" s="18"/>
      <c r="F51" s="17"/>
      <c r="G51" s="17"/>
      <c r="H51" s="17"/>
      <c r="I51" s="18"/>
      <c r="J51" s="20"/>
      <c r="K51" s="23" t="s">
        <v>24</v>
      </c>
      <c r="L51" s="24" t="s">
        <v>25</v>
      </c>
      <c r="M51" s="24" t="s">
        <v>26</v>
      </c>
      <c r="N51" s="24" t="s">
        <v>27</v>
      </c>
      <c r="O51" s="24" t="s">
        <v>28</v>
      </c>
      <c r="P51" s="24" t="s">
        <v>29</v>
      </c>
      <c r="Q51" s="24" t="s">
        <v>30</v>
      </c>
      <c r="R51" s="24" t="s">
        <v>31</v>
      </c>
    </row>
    <row r="52" spans="1:18" ht="82.8" x14ac:dyDescent="0.3">
      <c r="A52" s="25">
        <v>219</v>
      </c>
      <c r="B52" s="25" t="s">
        <v>32</v>
      </c>
      <c r="C52" s="26" t="s">
        <v>33</v>
      </c>
      <c r="D52" s="27" t="s">
        <v>62</v>
      </c>
      <c r="E52" s="28">
        <v>100.05</v>
      </c>
      <c r="F52" s="28">
        <v>33.94</v>
      </c>
      <c r="G52" s="28">
        <v>28.19</v>
      </c>
      <c r="H52" s="28">
        <v>53.88</v>
      </c>
      <c r="I52" s="28">
        <v>606.57000000000005</v>
      </c>
      <c r="J52" s="32"/>
      <c r="K52" s="28">
        <v>442.2</v>
      </c>
      <c r="L52" s="28">
        <v>57.64</v>
      </c>
      <c r="M52" s="28">
        <v>493.05</v>
      </c>
      <c r="N52" s="28">
        <v>1.19</v>
      </c>
      <c r="O52" s="28">
        <v>115.97</v>
      </c>
      <c r="P52" s="28">
        <v>0.06</v>
      </c>
      <c r="Q52" s="28">
        <v>0.45</v>
      </c>
      <c r="R52" s="28">
        <v>1.04</v>
      </c>
    </row>
    <row r="53" spans="1:18" x14ac:dyDescent="0.3">
      <c r="A53" s="25">
        <v>376</v>
      </c>
      <c r="B53" s="25" t="s">
        <v>35</v>
      </c>
      <c r="C53" s="30" t="s">
        <v>36</v>
      </c>
      <c r="D53" s="25">
        <v>200</v>
      </c>
      <c r="E53" s="28">
        <v>1.88</v>
      </c>
      <c r="F53" s="28">
        <v>0.1</v>
      </c>
      <c r="G53" s="28">
        <v>0</v>
      </c>
      <c r="H53" s="28">
        <v>15</v>
      </c>
      <c r="I53" s="28">
        <v>60</v>
      </c>
      <c r="J53" s="32"/>
      <c r="K53" s="28">
        <v>5</v>
      </c>
      <c r="L53" s="28">
        <v>0</v>
      </c>
      <c r="M53" s="28">
        <v>0</v>
      </c>
      <c r="N53" s="28">
        <v>2</v>
      </c>
      <c r="O53" s="28">
        <v>0</v>
      </c>
      <c r="P53" s="28">
        <v>0</v>
      </c>
      <c r="Q53" s="28">
        <v>0</v>
      </c>
      <c r="R53" s="28">
        <v>0</v>
      </c>
    </row>
    <row r="54" spans="1:18" x14ac:dyDescent="0.3">
      <c r="A54" s="33"/>
      <c r="B54" s="27" t="s">
        <v>37</v>
      </c>
      <c r="C54" s="34" t="s">
        <v>38</v>
      </c>
      <c r="D54" s="27">
        <v>160</v>
      </c>
      <c r="E54" s="35">
        <v>48</v>
      </c>
      <c r="F54" s="35">
        <v>1.28</v>
      </c>
      <c r="G54" s="27">
        <v>0</v>
      </c>
      <c r="H54" s="35">
        <v>21.33</v>
      </c>
      <c r="I54" s="35">
        <v>84.8</v>
      </c>
      <c r="J54" s="36"/>
      <c r="K54" s="35">
        <v>59.2</v>
      </c>
      <c r="L54" s="35">
        <v>19.2</v>
      </c>
      <c r="M54" s="37">
        <v>0</v>
      </c>
      <c r="N54" s="35">
        <v>1.28</v>
      </c>
      <c r="O54" s="37">
        <v>0</v>
      </c>
      <c r="P54" s="35">
        <v>0.32</v>
      </c>
      <c r="Q54" s="37">
        <v>0</v>
      </c>
      <c r="R54" s="35">
        <v>0.53</v>
      </c>
    </row>
    <row r="55" spans="1:18" x14ac:dyDescent="0.3">
      <c r="A55" s="38" t="s">
        <v>39</v>
      </c>
      <c r="B55" s="38"/>
      <c r="C55" s="38"/>
      <c r="D55" s="24">
        <v>580</v>
      </c>
      <c r="E55" s="39">
        <f t="shared" ref="E55:R55" si="3">SUM(E52:E54)</f>
        <v>149.93</v>
      </c>
      <c r="F55" s="39">
        <f t="shared" si="3"/>
        <v>35.32</v>
      </c>
      <c r="G55" s="39">
        <f t="shared" si="3"/>
        <v>28.19</v>
      </c>
      <c r="H55" s="39">
        <f t="shared" si="3"/>
        <v>90.21</v>
      </c>
      <c r="I55" s="39">
        <f t="shared" si="3"/>
        <v>751.37</v>
      </c>
      <c r="J55" s="39">
        <f t="shared" si="3"/>
        <v>0</v>
      </c>
      <c r="K55" s="39">
        <f t="shared" si="3"/>
        <v>506.4</v>
      </c>
      <c r="L55" s="39">
        <f t="shared" si="3"/>
        <v>76.84</v>
      </c>
      <c r="M55" s="39">
        <f t="shared" si="3"/>
        <v>493.05</v>
      </c>
      <c r="N55" s="39">
        <f t="shared" si="3"/>
        <v>4.47</v>
      </c>
      <c r="O55" s="39">
        <f t="shared" si="3"/>
        <v>115.97</v>
      </c>
      <c r="P55" s="39">
        <f t="shared" si="3"/>
        <v>0.38</v>
      </c>
      <c r="Q55" s="39">
        <f t="shared" si="3"/>
        <v>0.45</v>
      </c>
      <c r="R55" s="39">
        <f t="shared" si="3"/>
        <v>1.57</v>
      </c>
    </row>
    <row r="56" spans="1:18" ht="15.6" x14ac:dyDescent="0.3">
      <c r="A56" s="16" t="s">
        <v>40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x14ac:dyDescent="0.3">
      <c r="A57" s="17" t="s">
        <v>13</v>
      </c>
      <c r="B57" s="18" t="s">
        <v>14</v>
      </c>
      <c r="C57" s="17" t="s">
        <v>15</v>
      </c>
      <c r="D57" s="18" t="s">
        <v>16</v>
      </c>
      <c r="E57" s="18" t="s">
        <v>17</v>
      </c>
      <c r="F57" s="17" t="s">
        <v>18</v>
      </c>
      <c r="G57" s="17" t="s">
        <v>19</v>
      </c>
      <c r="H57" s="17" t="s">
        <v>20</v>
      </c>
      <c r="I57" s="18" t="s">
        <v>21</v>
      </c>
      <c r="J57" s="20"/>
      <c r="K57" s="21" t="s">
        <v>22</v>
      </c>
      <c r="L57" s="21"/>
      <c r="M57" s="21"/>
      <c r="N57" s="21"/>
      <c r="O57" s="18" t="s">
        <v>23</v>
      </c>
      <c r="P57" s="18"/>
      <c r="Q57" s="18"/>
      <c r="R57" s="18"/>
    </row>
    <row r="58" spans="1:18" x14ac:dyDescent="0.3">
      <c r="A58" s="17"/>
      <c r="B58" s="18"/>
      <c r="C58" s="17"/>
      <c r="D58" s="18"/>
      <c r="E58" s="18"/>
      <c r="F58" s="17"/>
      <c r="G58" s="17"/>
      <c r="H58" s="17"/>
      <c r="I58" s="18"/>
      <c r="J58" s="20"/>
      <c r="K58" s="23" t="s">
        <v>24</v>
      </c>
      <c r="L58" s="24" t="s">
        <v>25</v>
      </c>
      <c r="M58" s="24" t="s">
        <v>26</v>
      </c>
      <c r="N58" s="24" t="s">
        <v>27</v>
      </c>
      <c r="O58" s="24" t="s">
        <v>28</v>
      </c>
      <c r="P58" s="24" t="s">
        <v>29</v>
      </c>
      <c r="Q58" s="24" t="s">
        <v>30</v>
      </c>
      <c r="R58" s="24" t="s">
        <v>31</v>
      </c>
    </row>
    <row r="59" spans="1:18" ht="55.2" x14ac:dyDescent="0.3">
      <c r="A59" s="25">
        <v>45</v>
      </c>
      <c r="B59" s="25" t="s">
        <v>32</v>
      </c>
      <c r="C59" s="42" t="s">
        <v>41</v>
      </c>
      <c r="D59" s="25">
        <v>100</v>
      </c>
      <c r="E59" s="25">
        <v>9.31</v>
      </c>
      <c r="F59" s="65">
        <v>1.3</v>
      </c>
      <c r="G59" s="65">
        <v>4.7</v>
      </c>
      <c r="H59" s="65">
        <v>10.3</v>
      </c>
      <c r="I59" s="25">
        <v>88</v>
      </c>
      <c r="J59" s="25"/>
      <c r="K59" s="25">
        <v>37.299999999999997</v>
      </c>
      <c r="L59" s="25">
        <v>15.2</v>
      </c>
      <c r="M59" s="25">
        <v>27.7</v>
      </c>
      <c r="N59" s="25">
        <v>0.5</v>
      </c>
      <c r="O59" s="25">
        <v>0</v>
      </c>
      <c r="P59" s="25">
        <v>0</v>
      </c>
      <c r="Q59" s="25">
        <v>0</v>
      </c>
      <c r="R59" s="25">
        <v>32.5</v>
      </c>
    </row>
    <row r="60" spans="1:18" ht="69" x14ac:dyDescent="0.3">
      <c r="A60" s="25">
        <v>101</v>
      </c>
      <c r="B60" s="25" t="s">
        <v>35</v>
      </c>
      <c r="C60" s="42" t="s">
        <v>42</v>
      </c>
      <c r="D60" s="25">
        <v>250</v>
      </c>
      <c r="E60" s="28">
        <v>9.85</v>
      </c>
      <c r="F60" s="28">
        <f>2*250/200</f>
        <v>2.5</v>
      </c>
      <c r="G60" s="28">
        <f>2.7*250/200</f>
        <v>3.375</v>
      </c>
      <c r="H60" s="28">
        <f>20.9*250/200</f>
        <v>26.125</v>
      </c>
      <c r="I60" s="28">
        <f>116.3*250/200</f>
        <v>145.375</v>
      </c>
      <c r="J60" s="32"/>
      <c r="K60" s="28">
        <f>23.1*250/200</f>
        <v>28.875</v>
      </c>
      <c r="L60" s="28">
        <f>25*250/200</f>
        <v>31.25</v>
      </c>
      <c r="M60" s="28">
        <f>62.6*250/200</f>
        <v>78.25</v>
      </c>
      <c r="N60" s="28">
        <f>0.9*250/200</f>
        <v>1.125</v>
      </c>
      <c r="O60" s="28">
        <v>0</v>
      </c>
      <c r="P60" s="28">
        <f>0.1*250/200</f>
        <v>0.125</v>
      </c>
      <c r="Q60" s="28">
        <v>0</v>
      </c>
      <c r="R60" s="28">
        <f>8.25*250/200</f>
        <v>10.3125</v>
      </c>
    </row>
    <row r="61" spans="1:18" x14ac:dyDescent="0.3">
      <c r="A61" s="25">
        <v>260</v>
      </c>
      <c r="B61" s="25" t="s">
        <v>37</v>
      </c>
      <c r="C61" s="43" t="s">
        <v>43</v>
      </c>
      <c r="D61" s="27" t="s">
        <v>63</v>
      </c>
      <c r="E61" s="25">
        <v>156.65</v>
      </c>
      <c r="F61" s="25">
        <f>23.1*100/150</f>
        <v>15.4</v>
      </c>
      <c r="G61" s="66">
        <f>9.6*100/150</f>
        <v>6.4</v>
      </c>
      <c r="H61" s="25">
        <f>5.7*100/150</f>
        <v>3.8</v>
      </c>
      <c r="I61" s="66">
        <f>201*100/150</f>
        <v>134</v>
      </c>
      <c r="J61" s="44"/>
      <c r="K61" s="66">
        <f>23.7*100/150</f>
        <v>15.8</v>
      </c>
      <c r="L61" s="66">
        <f>25.2*100/150</f>
        <v>16.8</v>
      </c>
      <c r="M61" s="66">
        <f>188.4*100/150</f>
        <v>125.6</v>
      </c>
      <c r="N61" s="66">
        <f>2.1*100/150</f>
        <v>1.4</v>
      </c>
      <c r="O61" s="31">
        <v>0</v>
      </c>
      <c r="P61" s="66">
        <v>0.3</v>
      </c>
      <c r="Q61" s="31">
        <v>0</v>
      </c>
      <c r="R61" s="66">
        <v>1.2</v>
      </c>
    </row>
    <row r="62" spans="1:18" ht="69" x14ac:dyDescent="0.3">
      <c r="A62" s="25">
        <v>309</v>
      </c>
      <c r="B62" s="27" t="s">
        <v>45</v>
      </c>
      <c r="C62" s="40" t="s">
        <v>46</v>
      </c>
      <c r="D62" s="27">
        <v>180</v>
      </c>
      <c r="E62" s="28">
        <v>13.79</v>
      </c>
      <c r="F62" s="28">
        <f>5.52*180/150</f>
        <v>6.6239999999999997</v>
      </c>
      <c r="G62" s="28">
        <f>4.5*180/150</f>
        <v>5.4</v>
      </c>
      <c r="H62" s="28">
        <f>26.45*180/150</f>
        <v>31.74</v>
      </c>
      <c r="I62" s="28">
        <f>168.45*180/150</f>
        <v>202.14</v>
      </c>
      <c r="J62" s="46"/>
      <c r="K62" s="28">
        <f>4.86*180/150</f>
        <v>5.8320000000000007</v>
      </c>
      <c r="L62" s="28">
        <f>21.12*180/150</f>
        <v>25.344000000000001</v>
      </c>
      <c r="M62" s="28">
        <f>37.17*180/150</f>
        <v>44.603999999999999</v>
      </c>
      <c r="N62" s="28">
        <f>1.1025*180/150</f>
        <v>1.3230000000000002</v>
      </c>
      <c r="O62" s="28">
        <v>0</v>
      </c>
      <c r="P62" s="28">
        <f>0.0525*180/150</f>
        <v>6.3E-2</v>
      </c>
      <c r="Q62" s="28">
        <f>0.78*180/150</f>
        <v>0.93600000000000005</v>
      </c>
      <c r="R62" s="28">
        <v>0</v>
      </c>
    </row>
    <row r="63" spans="1:18" x14ac:dyDescent="0.3">
      <c r="A63" s="25">
        <v>1041</v>
      </c>
      <c r="B63" s="25" t="s">
        <v>47</v>
      </c>
      <c r="C63" s="29" t="s">
        <v>48</v>
      </c>
      <c r="D63" s="25">
        <v>200</v>
      </c>
      <c r="E63" s="28">
        <v>8.14</v>
      </c>
      <c r="F63" s="28">
        <v>0.1</v>
      </c>
      <c r="G63" s="28">
        <v>0</v>
      </c>
      <c r="H63" s="28">
        <v>27.1</v>
      </c>
      <c r="I63" s="28">
        <v>108.6</v>
      </c>
      <c r="J63" s="46"/>
      <c r="K63" s="28">
        <v>23.52</v>
      </c>
      <c r="L63" s="28">
        <v>0</v>
      </c>
      <c r="M63" s="28">
        <v>0</v>
      </c>
      <c r="N63" s="28">
        <v>0.24</v>
      </c>
      <c r="O63" s="28">
        <v>0</v>
      </c>
      <c r="P63" s="28">
        <v>0.03</v>
      </c>
      <c r="Q63" s="28">
        <v>0</v>
      </c>
      <c r="R63" s="28">
        <v>12.9</v>
      </c>
    </row>
    <row r="64" spans="1:18" ht="27.6" x14ac:dyDescent="0.3">
      <c r="A64" s="25"/>
      <c r="B64" s="25" t="s">
        <v>49</v>
      </c>
      <c r="C64" s="49" t="s">
        <v>50</v>
      </c>
      <c r="D64" s="27">
        <v>40</v>
      </c>
      <c r="E64" s="28">
        <v>2.93</v>
      </c>
      <c r="F64" s="28">
        <v>2.2400000000000002</v>
      </c>
      <c r="G64" s="28">
        <v>0.44000000000000006</v>
      </c>
      <c r="H64" s="28">
        <v>19.759999999999998</v>
      </c>
      <c r="I64" s="28">
        <v>91.960000000000008</v>
      </c>
      <c r="J64" s="32"/>
      <c r="K64" s="28">
        <v>9.1999999999999993</v>
      </c>
      <c r="L64" s="28">
        <v>10</v>
      </c>
      <c r="M64" s="28">
        <v>42.4</v>
      </c>
      <c r="N64" s="28">
        <v>1.24</v>
      </c>
      <c r="O64" s="28">
        <v>0</v>
      </c>
      <c r="P64" s="28">
        <v>0.04</v>
      </c>
      <c r="Q64" s="28">
        <v>0</v>
      </c>
      <c r="R64" s="28">
        <v>0</v>
      </c>
    </row>
    <row r="65" spans="1:18" x14ac:dyDescent="0.3">
      <c r="A65" s="25"/>
      <c r="B65" s="25" t="s">
        <v>51</v>
      </c>
      <c r="C65" s="29" t="s">
        <v>52</v>
      </c>
      <c r="D65" s="27">
        <v>70</v>
      </c>
      <c r="E65" s="35">
        <v>5.13</v>
      </c>
      <c r="F65" s="28">
        <v>5.53</v>
      </c>
      <c r="G65" s="28">
        <v>0.7</v>
      </c>
      <c r="H65" s="28">
        <v>33.81</v>
      </c>
      <c r="I65" s="28">
        <v>163.66</v>
      </c>
      <c r="J65" s="32"/>
      <c r="K65" s="28">
        <v>16.100000000000001</v>
      </c>
      <c r="L65" s="28">
        <v>23.1</v>
      </c>
      <c r="M65" s="28">
        <v>60.9</v>
      </c>
      <c r="N65" s="28">
        <v>0.77</v>
      </c>
      <c r="O65" s="28">
        <v>0</v>
      </c>
      <c r="P65" s="28">
        <v>7.0000000000000007E-2</v>
      </c>
      <c r="Q65" s="28">
        <v>0</v>
      </c>
      <c r="R65" s="28">
        <v>0</v>
      </c>
    </row>
    <row r="66" spans="1:18" x14ac:dyDescent="0.3">
      <c r="A66" s="25">
        <v>386</v>
      </c>
      <c r="B66" s="25" t="s">
        <v>53</v>
      </c>
      <c r="C66" s="29" t="s">
        <v>54</v>
      </c>
      <c r="D66" s="25">
        <v>100</v>
      </c>
      <c r="E66" s="28">
        <v>13.39</v>
      </c>
      <c r="F66" s="28">
        <v>2.7</v>
      </c>
      <c r="G66" s="28">
        <v>2.5</v>
      </c>
      <c r="H66" s="28">
        <v>10.8</v>
      </c>
      <c r="I66" s="28">
        <v>79</v>
      </c>
      <c r="J66" s="32"/>
      <c r="K66" s="28">
        <v>121</v>
      </c>
      <c r="L66" s="28">
        <v>15</v>
      </c>
      <c r="M66" s="28">
        <v>94</v>
      </c>
      <c r="N66" s="28">
        <v>0.1</v>
      </c>
      <c r="O66" s="28">
        <v>20</v>
      </c>
      <c r="P66" s="28">
        <v>4.4999999999999998E-2</v>
      </c>
      <c r="Q66" s="28">
        <v>0.1</v>
      </c>
      <c r="R66" s="28">
        <v>1.35</v>
      </c>
    </row>
    <row r="67" spans="1:18" x14ac:dyDescent="0.3">
      <c r="A67" s="38" t="s">
        <v>39</v>
      </c>
      <c r="B67" s="38"/>
      <c r="C67" s="38"/>
      <c r="D67" s="67">
        <v>1070</v>
      </c>
      <c r="E67" s="39">
        <f t="shared" ref="E67:R67" si="4">SUM(E59:E66)</f>
        <v>219.19</v>
      </c>
      <c r="F67" s="39">
        <f t="shared" si="4"/>
        <v>36.394000000000005</v>
      </c>
      <c r="G67" s="39">
        <f t="shared" si="4"/>
        <v>23.515000000000001</v>
      </c>
      <c r="H67" s="39">
        <f t="shared" si="4"/>
        <v>163.435</v>
      </c>
      <c r="I67" s="39">
        <f t="shared" si="4"/>
        <v>1012.735</v>
      </c>
      <c r="J67" s="39">
        <f t="shared" si="4"/>
        <v>0</v>
      </c>
      <c r="K67" s="39">
        <f t="shared" si="4"/>
        <v>257.62699999999995</v>
      </c>
      <c r="L67" s="39">
        <f t="shared" si="4"/>
        <v>136.69399999999999</v>
      </c>
      <c r="M67" s="39">
        <f t="shared" si="4"/>
        <v>473.45399999999995</v>
      </c>
      <c r="N67" s="39">
        <f t="shared" si="4"/>
        <v>6.6980000000000004</v>
      </c>
      <c r="O67" s="39">
        <f t="shared" si="4"/>
        <v>20</v>
      </c>
      <c r="P67" s="39">
        <f t="shared" si="4"/>
        <v>0.67300000000000015</v>
      </c>
      <c r="Q67" s="39">
        <f t="shared" si="4"/>
        <v>1.036</v>
      </c>
      <c r="R67" s="39">
        <f t="shared" si="4"/>
        <v>58.262500000000003</v>
      </c>
    </row>
    <row r="68" spans="1:18" x14ac:dyDescent="0.3">
      <c r="A68" s="53" t="s">
        <v>55</v>
      </c>
      <c r="B68" s="53"/>
      <c r="C68" s="53"/>
      <c r="D68" s="53"/>
      <c r="E68" s="39">
        <f t="shared" ref="E68:R68" si="5">E55+E67</f>
        <v>369.12</v>
      </c>
      <c r="F68" s="39">
        <f t="shared" si="5"/>
        <v>71.713999999999999</v>
      </c>
      <c r="G68" s="39">
        <f t="shared" si="5"/>
        <v>51.704999999999998</v>
      </c>
      <c r="H68" s="39">
        <f t="shared" si="5"/>
        <v>253.64499999999998</v>
      </c>
      <c r="I68" s="39">
        <f t="shared" si="5"/>
        <v>1764.105</v>
      </c>
      <c r="J68" s="39">
        <f t="shared" si="5"/>
        <v>0</v>
      </c>
      <c r="K68" s="39">
        <f t="shared" si="5"/>
        <v>764.02699999999993</v>
      </c>
      <c r="L68" s="39">
        <f t="shared" si="5"/>
        <v>213.53399999999999</v>
      </c>
      <c r="M68" s="39">
        <f t="shared" si="5"/>
        <v>966.50399999999991</v>
      </c>
      <c r="N68" s="39">
        <f t="shared" si="5"/>
        <v>11.167999999999999</v>
      </c>
      <c r="O68" s="39">
        <f t="shared" si="5"/>
        <v>135.97</v>
      </c>
      <c r="P68" s="39">
        <f t="shared" si="5"/>
        <v>1.0530000000000002</v>
      </c>
      <c r="Q68" s="39">
        <f t="shared" si="5"/>
        <v>1.486</v>
      </c>
      <c r="R68" s="39">
        <f t="shared" si="5"/>
        <v>59.832500000000003</v>
      </c>
    </row>
    <row r="69" spans="1:18" x14ac:dyDescent="0.3">
      <c r="A69" s="2"/>
      <c r="B69" s="2"/>
      <c r="C69" s="2"/>
      <c r="D69" s="2"/>
      <c r="E69" s="3"/>
      <c r="F69" s="3"/>
      <c r="G69" s="3"/>
      <c r="H69" s="3"/>
      <c r="I69" s="3"/>
      <c r="J69" s="4"/>
      <c r="K69" s="54"/>
      <c r="L69" s="3"/>
      <c r="M69" s="3"/>
      <c r="N69" s="54"/>
      <c r="O69" s="54"/>
      <c r="P69" s="54"/>
      <c r="Q69" s="55"/>
      <c r="R69" s="3"/>
    </row>
    <row r="70" spans="1:18" x14ac:dyDescent="0.3">
      <c r="A70" s="2"/>
      <c r="B70" s="2"/>
      <c r="C70" s="2"/>
      <c r="D70" s="2"/>
      <c r="E70" s="3"/>
      <c r="F70" s="3"/>
      <c r="G70" s="3"/>
      <c r="H70" s="3"/>
      <c r="I70" s="3"/>
      <c r="J70" s="4"/>
      <c r="K70" s="54"/>
      <c r="L70" s="3"/>
      <c r="M70" s="3"/>
      <c r="N70" s="54"/>
      <c r="O70" s="54"/>
      <c r="P70" s="54"/>
      <c r="Q70" s="55"/>
      <c r="R70" s="3"/>
    </row>
    <row r="71" spans="1:18" x14ac:dyDescent="0.3">
      <c r="A71" s="2"/>
      <c r="B71" s="2"/>
      <c r="C71" s="2"/>
      <c r="D71" s="2"/>
      <c r="E71" s="3"/>
      <c r="F71" s="3"/>
      <c r="G71" s="3"/>
      <c r="H71" s="3"/>
      <c r="I71" s="3"/>
      <c r="J71" s="4"/>
      <c r="K71" s="54"/>
      <c r="L71" s="3"/>
      <c r="M71" s="3"/>
      <c r="N71" s="54"/>
      <c r="O71" s="54"/>
      <c r="P71" s="54"/>
      <c r="Q71" s="55"/>
      <c r="R71" s="3"/>
    </row>
  </sheetData>
  <mergeCells count="74">
    <mergeCell ref="O57:R57"/>
    <mergeCell ref="A67:C67"/>
    <mergeCell ref="A68:D68"/>
    <mergeCell ref="A56:R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F50:F51"/>
    <mergeCell ref="G50:G51"/>
    <mergeCell ref="H50:H51"/>
    <mergeCell ref="I50:I51"/>
    <mergeCell ref="O50:R50"/>
    <mergeCell ref="A55:C55"/>
    <mergeCell ref="A45:R45"/>
    <mergeCell ref="A46:R46"/>
    <mergeCell ref="A47:R47"/>
    <mergeCell ref="A48:R48"/>
    <mergeCell ref="A49:R49"/>
    <mergeCell ref="A50:A51"/>
    <mergeCell ref="B50:B51"/>
    <mergeCell ref="C50:C51"/>
    <mergeCell ref="D50:D51"/>
    <mergeCell ref="E50:E51"/>
    <mergeCell ref="A42:C42"/>
    <mergeCell ref="M42:R42"/>
    <mergeCell ref="A43:C43"/>
    <mergeCell ref="M43:R43"/>
    <mergeCell ref="A44:C44"/>
    <mergeCell ref="M44:R44"/>
    <mergeCell ref="H17:H18"/>
    <mergeCell ref="I17:I18"/>
    <mergeCell ref="O17:R17"/>
    <mergeCell ref="A27:C27"/>
    <mergeCell ref="A28:D28"/>
    <mergeCell ref="A41:C41"/>
    <mergeCell ref="M41:R41"/>
    <mergeCell ref="O10:R10"/>
    <mergeCell ref="A15:C15"/>
    <mergeCell ref="A16:R16"/>
    <mergeCell ref="A17:A18"/>
    <mergeCell ref="B17:B18"/>
    <mergeCell ref="C17:C18"/>
    <mergeCell ref="D17:D18"/>
    <mergeCell ref="E17:E18"/>
    <mergeCell ref="F17:F18"/>
    <mergeCell ref="G17:G18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2024-09-06T08:25:13Z</dcterms:created>
  <dcterms:modified xsi:type="dcterms:W3CDTF">2024-09-06T08:25:42Z</dcterms:modified>
</cp:coreProperties>
</file>