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МЕНЮ сентябрь\"/>
    </mc:Choice>
  </mc:AlternateContent>
  <xr:revisionPtr revIDLastSave="0" documentId="8_{23FF66ED-598B-4CEB-BA7E-245EF4E384BA}" xr6:coauthVersionLast="47" xr6:coauthVersionMax="47" xr10:uidLastSave="{00000000-0000-0000-0000-000000000000}"/>
  <bookViews>
    <workbookView xWindow="-108" yWindow="-108" windowWidth="23256" windowHeight="12576" xr2:uid="{9B4239AD-D4F6-4AF2-93A2-3F6BFC33E91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1" i="1" l="1"/>
  <c r="P61" i="1"/>
  <c r="L61" i="1"/>
  <c r="J61" i="1"/>
  <c r="I61" i="1"/>
  <c r="H61" i="1"/>
  <c r="E61" i="1"/>
  <c r="R56" i="1"/>
  <c r="Q56" i="1"/>
  <c r="P56" i="1"/>
  <c r="O56" i="1"/>
  <c r="O61" i="1" s="1"/>
  <c r="N56" i="1"/>
  <c r="M56" i="1"/>
  <c r="L56" i="1"/>
  <c r="K56" i="1"/>
  <c r="I56" i="1"/>
  <c r="H56" i="1"/>
  <c r="G56" i="1"/>
  <c r="F56" i="1"/>
  <c r="R54" i="1"/>
  <c r="R61" i="1" s="1"/>
  <c r="Q54" i="1"/>
  <c r="P54" i="1"/>
  <c r="N54" i="1"/>
  <c r="N61" i="1" s="1"/>
  <c r="M54" i="1"/>
  <c r="M61" i="1" s="1"/>
  <c r="K54" i="1"/>
  <c r="K61" i="1" s="1"/>
  <c r="I54" i="1"/>
  <c r="H54" i="1"/>
  <c r="G54" i="1"/>
  <c r="G61" i="1" s="1"/>
  <c r="F54" i="1"/>
  <c r="F61" i="1" s="1"/>
  <c r="P49" i="1"/>
  <c r="P62" i="1" s="1"/>
  <c r="O49" i="1"/>
  <c r="O62" i="1" s="1"/>
  <c r="N49" i="1"/>
  <c r="N62" i="1" s="1"/>
  <c r="M49" i="1"/>
  <c r="L49" i="1"/>
  <c r="L62" i="1" s="1"/>
  <c r="G49" i="1"/>
  <c r="F49" i="1"/>
  <c r="E49" i="1"/>
  <c r="E62" i="1" s="1"/>
  <c r="R45" i="1"/>
  <c r="R49" i="1" s="1"/>
  <c r="R62" i="1" s="1"/>
  <c r="Q45" i="1"/>
  <c r="Q49" i="1" s="1"/>
  <c r="Q62" i="1" s="1"/>
  <c r="P45" i="1"/>
  <c r="O45" i="1"/>
  <c r="N45" i="1"/>
  <c r="M45" i="1"/>
  <c r="L45" i="1"/>
  <c r="K45" i="1"/>
  <c r="K49" i="1" s="1"/>
  <c r="K62" i="1" s="1"/>
  <c r="I45" i="1"/>
  <c r="I49" i="1" s="1"/>
  <c r="I62" i="1" s="1"/>
  <c r="H45" i="1"/>
  <c r="H49" i="1" s="1"/>
  <c r="H62" i="1" s="1"/>
  <c r="G45" i="1"/>
  <c r="F45" i="1"/>
  <c r="M29" i="1"/>
  <c r="L29" i="1"/>
  <c r="K29" i="1"/>
  <c r="E29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R16" i="1"/>
  <c r="R29" i="1" s="1"/>
  <c r="Q16" i="1"/>
  <c r="Q29" i="1" s="1"/>
  <c r="P16" i="1"/>
  <c r="P29" i="1" s="1"/>
  <c r="O16" i="1"/>
  <c r="O29" i="1" s="1"/>
  <c r="N16" i="1"/>
  <c r="N29" i="1" s="1"/>
  <c r="M16" i="1"/>
  <c r="L16" i="1"/>
  <c r="K16" i="1"/>
  <c r="J16" i="1"/>
  <c r="I16" i="1"/>
  <c r="I29" i="1" s="1"/>
  <c r="H16" i="1"/>
  <c r="H29" i="1" s="1"/>
  <c r="G16" i="1"/>
  <c r="G29" i="1" s="1"/>
  <c r="F16" i="1"/>
  <c r="F29" i="1" s="1"/>
  <c r="E16" i="1"/>
  <c r="F62" i="1" l="1"/>
  <c r="G62" i="1"/>
  <c r="M62" i="1"/>
</calcChain>
</file>

<file path=xl/sharedStrings.xml><?xml version="1.0" encoding="utf-8"?>
<sst xmlns="http://schemas.openxmlformats.org/spreadsheetml/2006/main" count="160" uniqueCount="63">
  <si>
    <t xml:space="preserve">          "Согласовано"</t>
  </si>
  <si>
    <t xml:space="preserve">   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</si>
  <si>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</si>
  <si>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</si>
  <si>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 /</t>
    </r>
  </si>
  <si>
    <t xml:space="preserve">                               / Е.С. Сидельникова /</t>
  </si>
  <si>
    <t xml:space="preserve">                      "___"____________  2024г</t>
  </si>
  <si>
    <t xml:space="preserve">             "01" сентября  2024г</t>
  </si>
  <si>
    <t>МЕНЮ</t>
  </si>
  <si>
    <t>для школьных столовых</t>
  </si>
  <si>
    <t>( 7-11 лет )</t>
  </si>
  <si>
    <t>День 6</t>
  </si>
  <si>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</si>
  <si>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</si>
  <si>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</si>
  <si>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</si>
  <si>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</si>
  <si>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</si>
  <si>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</si>
  <si>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</si>
  <si>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</si>
  <si>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</si>
  <si>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</si>
  <si>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</si>
  <si>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</si>
  <si>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</si>
  <si>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</si>
  <si>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</si>
  <si>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</si>
  <si>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</si>
  <si>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</si>
  <si>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</si>
  <si>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</si>
  <si>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Каша вязкая молочная из риса и пшена  с маслом сливочным</t>
  </si>
  <si>
    <t>200/5</t>
  </si>
  <si>
    <t>2.</t>
  </si>
  <si>
    <t>Хлеб пшеничный 1с.</t>
  </si>
  <si>
    <t>3.</t>
  </si>
  <si>
    <t>Сыр    (порциями)</t>
  </si>
  <si>
    <t>4.</t>
  </si>
  <si>
    <t>Чай с сахаром</t>
  </si>
  <si>
    <t>Всего</t>
  </si>
  <si>
    <t>ОБЕД</t>
  </si>
  <si>
    <t>Овощи натуральные свежие (огурцы)</t>
  </si>
  <si>
    <t>Суп картофельный с макаронными изделиями ( вермишель )</t>
  </si>
  <si>
    <t>Рыба (морская), тушенная в томате с овощами</t>
  </si>
  <si>
    <t xml:space="preserve"> Капуста тушеная</t>
  </si>
  <si>
    <t>5.</t>
  </si>
  <si>
    <t>Сок фруктовый в ассортименте</t>
  </si>
  <si>
    <t>6.</t>
  </si>
  <si>
    <t>Хлеб ржаной</t>
  </si>
  <si>
    <t>7.</t>
  </si>
  <si>
    <t xml:space="preserve">Хлеб пшеничный </t>
  </si>
  <si>
    <t>8.</t>
  </si>
  <si>
    <t>Ряженка</t>
  </si>
  <si>
    <t>ИТОГО:</t>
  </si>
  <si>
    <t xml:space="preserve">                                       " Утверждаю "</t>
  </si>
  <si>
    <t xml:space="preserve">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</si>
  <si>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</si>
  <si>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</si>
  <si>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" 01"  сентября   2024г.</t>
  </si>
  <si>
    <t>( 12 лет и старше )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</si>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</sst>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left" vertical="distributed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2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distributed"/>
    </xf>
    <xf numFmtId="164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/>
    <xf numFmtId="0" fontId="2" fillId="0" borderId="4" xfId="0" applyFont="1" applyBorder="1"/>
    <xf numFmtId="1" fontId="2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/>
    <xf numFmtId="1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2" fontId="2" fillId="0" borderId="6" xfId="0" applyNumberFormat="1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2" borderId="4" xfId="0" applyFont="1" applyFill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0" fillId="0" borderId="4" xfId="0" applyBorder="1"/>
    <xf numFmtId="164" fontId="2" fillId="0" borderId="0" xfId="0" applyNumberFormat="1" applyFont="1" applyAlignment="1">
      <alignment horizont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164" fontId="2" fillId="0" borderId="4" xfId="0" applyNumberFormat="1" applyFont="1" applyBorder="1"/>
    <xf numFmtId="164" fontId="1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wrapText="1"/>
    </xf>
    <xf numFmtId="0" fontId="10" fillId="2" borderId="4" xfId="0" applyFont="1" applyFill="1" applyBorder="1" applyAlignment="1">
      <alignment horizontal="center"/>
    </xf>
    <xf numFmtId="2" fontId="10" fillId="0" borderId="4" xfId="0" applyNumberFormat="1" applyFont="1" applyBorder="1"/>
    <xf numFmtId="2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A312B-E1A1-46A2-9386-8B8426978DD8}">
  <dimension ref="A1:T65"/>
  <sheetViews>
    <sheetView tabSelected="1" topLeftCell="A46" workbookViewId="0">
      <selection activeCell="A34" sqref="A34:R65"/>
    </sheetView>
  </sheetViews>
  <sheetFormatPr defaultRowHeight="14.4" x14ac:dyDescent="0.3"/>
  <sheetData>
    <row r="1" spans="1:20" x14ac:dyDescent="0.3">
      <c r="A1" s="1" t="s">
        <v>0</v>
      </c>
      <c r="B1" s="1"/>
      <c r="C1" s="1"/>
      <c r="D1" s="2"/>
      <c r="E1" s="3"/>
      <c r="F1" s="3"/>
      <c r="G1" s="3"/>
      <c r="H1" s="3"/>
      <c r="I1" s="3"/>
      <c r="J1" s="4"/>
      <c r="K1" s="5" t="s">
        <v>1</v>
      </c>
      <c r="L1" s="5"/>
      <c r="M1" s="5"/>
      <c r="N1" s="5"/>
      <c r="O1" s="5"/>
      <c r="P1" s="5"/>
      <c r="Q1" s="5"/>
      <c r="R1" s="5"/>
      <c r="S1" s="5"/>
      <c r="T1" s="5"/>
    </row>
    <row r="2" spans="1:20" x14ac:dyDescent="0.3">
      <c r="A2" s="6" t="s">
        <v>2</v>
      </c>
      <c r="B2" s="6"/>
      <c r="C2" s="6"/>
      <c r="D2" s="2"/>
      <c r="E2" s="3"/>
      <c r="F2" s="3"/>
      <c r="G2" s="3"/>
      <c r="H2" s="3"/>
      <c r="I2" s="3"/>
      <c r="J2" s="4"/>
      <c r="K2" s="7" t="s">
        <v>3</v>
      </c>
      <c r="L2" s="7"/>
      <c r="M2" s="7"/>
      <c r="N2" s="7"/>
      <c r="O2" s="7"/>
      <c r="P2" s="7"/>
      <c r="Q2" s="7"/>
      <c r="R2" s="7"/>
      <c r="S2" s="7"/>
      <c r="T2" s="7"/>
    </row>
    <row r="3" spans="1:20" x14ac:dyDescent="0.3">
      <c r="A3" s="8" t="s">
        <v>4</v>
      </c>
      <c r="B3" s="8"/>
      <c r="C3" s="8"/>
      <c r="D3" s="2"/>
      <c r="E3" s="3"/>
      <c r="F3" s="3"/>
      <c r="G3" s="3"/>
      <c r="H3" s="3"/>
      <c r="I3" s="3"/>
      <c r="J3" s="4"/>
      <c r="K3" s="9" t="s">
        <v>5</v>
      </c>
      <c r="L3" s="9"/>
      <c r="M3" s="9"/>
      <c r="N3" s="9"/>
      <c r="O3" s="9"/>
      <c r="P3" s="9"/>
      <c r="Q3" s="9"/>
      <c r="R3" s="9"/>
    </row>
    <row r="4" spans="1:20" x14ac:dyDescent="0.3">
      <c r="A4" s="10" t="s">
        <v>6</v>
      </c>
      <c r="B4" s="10"/>
      <c r="C4" s="10"/>
      <c r="D4" s="2"/>
      <c r="E4" s="3"/>
      <c r="F4" s="3"/>
      <c r="G4" s="3"/>
      <c r="H4" s="3"/>
      <c r="I4" s="3"/>
      <c r="J4" s="4"/>
      <c r="K4" s="9" t="s">
        <v>7</v>
      </c>
      <c r="L4" s="9"/>
      <c r="M4" s="9"/>
      <c r="N4" s="9"/>
      <c r="O4" s="9"/>
      <c r="P4" s="9"/>
      <c r="Q4" s="9"/>
      <c r="R4" s="9"/>
    </row>
    <row r="5" spans="1:20" ht="18" x14ac:dyDescent="0.3">
      <c r="A5" s="11" t="s">
        <v>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20" ht="15.6" x14ac:dyDescent="0.3">
      <c r="A6" s="12" t="s">
        <v>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20" ht="15.6" x14ac:dyDescent="0.3">
      <c r="A7" s="13" t="s">
        <v>10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20" ht="15.6" x14ac:dyDescent="0.3">
      <c r="A8" s="14" t="s">
        <v>11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6"/>
    </row>
    <row r="9" spans="1:20" ht="15.6" x14ac:dyDescent="0.3">
      <c r="A9" s="17" t="s">
        <v>12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0" x14ac:dyDescent="0.3">
      <c r="A10" s="18" t="s">
        <v>13</v>
      </c>
      <c r="B10" s="19" t="s">
        <v>14</v>
      </c>
      <c r="C10" s="18" t="s">
        <v>15</v>
      </c>
      <c r="D10" s="19" t="s">
        <v>16</v>
      </c>
      <c r="E10" s="19" t="s">
        <v>17</v>
      </c>
      <c r="F10" s="20" t="s">
        <v>18</v>
      </c>
      <c r="G10" s="20" t="s">
        <v>19</v>
      </c>
      <c r="H10" s="20" t="s">
        <v>20</v>
      </c>
      <c r="I10" s="19" t="s">
        <v>21</v>
      </c>
      <c r="J10" s="21"/>
      <c r="K10" s="22" t="s">
        <v>22</v>
      </c>
      <c r="L10" s="22"/>
      <c r="M10" s="22"/>
      <c r="N10" s="22"/>
      <c r="O10" s="19" t="s">
        <v>23</v>
      </c>
      <c r="P10" s="19"/>
      <c r="Q10" s="19"/>
      <c r="R10" s="19"/>
    </row>
    <row r="11" spans="1:20" x14ac:dyDescent="0.3">
      <c r="A11" s="18"/>
      <c r="B11" s="19"/>
      <c r="C11" s="18"/>
      <c r="D11" s="19"/>
      <c r="E11" s="19"/>
      <c r="F11" s="23"/>
      <c r="G11" s="23"/>
      <c r="H11" s="23"/>
      <c r="I11" s="19"/>
      <c r="J11" s="21"/>
      <c r="K11" s="24" t="s">
        <v>24</v>
      </c>
      <c r="L11" s="25" t="s">
        <v>25</v>
      </c>
      <c r="M11" s="25" t="s">
        <v>26</v>
      </c>
      <c r="N11" s="25" t="s">
        <v>27</v>
      </c>
      <c r="O11" s="25" t="s">
        <v>28</v>
      </c>
      <c r="P11" s="25" t="s">
        <v>29</v>
      </c>
      <c r="Q11" s="25" t="s">
        <v>30</v>
      </c>
      <c r="R11" s="25" t="s">
        <v>31</v>
      </c>
    </row>
    <row r="12" spans="1:20" ht="110.4" x14ac:dyDescent="0.3">
      <c r="A12" s="26">
        <v>175</v>
      </c>
      <c r="B12" s="26" t="s">
        <v>32</v>
      </c>
      <c r="C12" s="27" t="s">
        <v>33</v>
      </c>
      <c r="D12" s="28" t="s">
        <v>34</v>
      </c>
      <c r="E12" s="29">
        <v>20.87</v>
      </c>
      <c r="F12" s="28">
        <v>4.3499999999999996</v>
      </c>
      <c r="G12" s="28">
        <v>9.42</v>
      </c>
      <c r="H12" s="28">
        <v>39.08</v>
      </c>
      <c r="I12" s="28">
        <v>259.36</v>
      </c>
      <c r="J12" s="28">
        <v>195</v>
      </c>
      <c r="K12" s="29">
        <v>127.7</v>
      </c>
      <c r="L12" s="29">
        <v>35.53</v>
      </c>
      <c r="M12" s="29">
        <v>149.6</v>
      </c>
      <c r="N12" s="29">
        <v>0.8</v>
      </c>
      <c r="O12" s="28">
        <v>52.31</v>
      </c>
      <c r="P12" s="29">
        <v>0.1</v>
      </c>
      <c r="Q12" s="28">
        <v>0.55000000000000004</v>
      </c>
      <c r="R12" s="30">
        <v>0.92</v>
      </c>
      <c r="S12" s="31"/>
    </row>
    <row r="13" spans="1:20" x14ac:dyDescent="0.3">
      <c r="A13" s="32"/>
      <c r="B13" s="33" t="s">
        <v>35</v>
      </c>
      <c r="C13" s="34" t="s">
        <v>36</v>
      </c>
      <c r="D13" s="35">
        <v>75</v>
      </c>
      <c r="E13" s="36">
        <v>5.48</v>
      </c>
      <c r="F13" s="36">
        <v>5.92</v>
      </c>
      <c r="G13" s="36">
        <v>0.75</v>
      </c>
      <c r="H13" s="36">
        <v>36.22</v>
      </c>
      <c r="I13" s="36">
        <v>175.35</v>
      </c>
      <c r="J13" s="37"/>
      <c r="K13" s="36">
        <v>17.25</v>
      </c>
      <c r="L13" s="36">
        <v>12.37</v>
      </c>
      <c r="M13" s="36">
        <v>65.25</v>
      </c>
      <c r="N13" s="36">
        <v>0.82</v>
      </c>
      <c r="O13" s="36">
        <v>0</v>
      </c>
      <c r="P13" s="36">
        <v>7.0000000000000007E-2</v>
      </c>
      <c r="Q13" s="36">
        <v>0.17</v>
      </c>
      <c r="R13" s="36">
        <v>0.19</v>
      </c>
      <c r="S13" s="31"/>
    </row>
    <row r="14" spans="1:20" x14ac:dyDescent="0.3">
      <c r="A14" s="32">
        <v>15</v>
      </c>
      <c r="B14" s="35" t="s">
        <v>37</v>
      </c>
      <c r="C14" s="38" t="s">
        <v>38</v>
      </c>
      <c r="D14" s="35">
        <v>20</v>
      </c>
      <c r="E14" s="36">
        <v>19.95</v>
      </c>
      <c r="F14" s="30">
        <v>4.6399999999999997</v>
      </c>
      <c r="G14" s="30">
        <v>5.9</v>
      </c>
      <c r="H14" s="39">
        <v>0</v>
      </c>
      <c r="I14" s="30">
        <v>71.66</v>
      </c>
      <c r="J14" s="40"/>
      <c r="K14" s="30">
        <v>176</v>
      </c>
      <c r="L14" s="30">
        <v>7</v>
      </c>
      <c r="M14" s="30">
        <v>100</v>
      </c>
      <c r="N14" s="30">
        <v>0.2</v>
      </c>
      <c r="O14" s="30">
        <v>52</v>
      </c>
      <c r="P14" s="39">
        <v>0</v>
      </c>
      <c r="Q14" s="39">
        <v>0</v>
      </c>
      <c r="R14" s="39">
        <v>0</v>
      </c>
      <c r="S14" s="31"/>
    </row>
    <row r="15" spans="1:20" x14ac:dyDescent="0.3">
      <c r="A15" s="35">
        <v>376</v>
      </c>
      <c r="B15" s="35" t="s">
        <v>39</v>
      </c>
      <c r="C15" s="38" t="s">
        <v>40</v>
      </c>
      <c r="D15" s="35">
        <v>200</v>
      </c>
      <c r="E15" s="36">
        <v>1.89</v>
      </c>
      <c r="F15" s="36">
        <v>0.1</v>
      </c>
      <c r="G15" s="41">
        <v>0</v>
      </c>
      <c r="H15" s="36">
        <v>15</v>
      </c>
      <c r="I15" s="36">
        <v>60</v>
      </c>
      <c r="J15" s="37"/>
      <c r="K15" s="36">
        <v>5</v>
      </c>
      <c r="L15" s="36">
        <v>0</v>
      </c>
      <c r="M15" s="36">
        <v>0</v>
      </c>
      <c r="N15" s="36">
        <v>2</v>
      </c>
      <c r="O15" s="41">
        <v>0</v>
      </c>
      <c r="P15" s="41">
        <v>0</v>
      </c>
      <c r="Q15" s="41">
        <v>0</v>
      </c>
      <c r="R15" s="41">
        <v>0</v>
      </c>
      <c r="S15" s="31"/>
    </row>
    <row r="16" spans="1:20" x14ac:dyDescent="0.3">
      <c r="A16" s="42" t="s">
        <v>41</v>
      </c>
      <c r="B16" s="42"/>
      <c r="C16" s="42"/>
      <c r="D16" s="24">
        <v>500</v>
      </c>
      <c r="E16" s="43">
        <f t="shared" ref="E16:R16" si="0">SUM(E12:E15)</f>
        <v>48.19</v>
      </c>
      <c r="F16" s="43">
        <f t="shared" si="0"/>
        <v>15.01</v>
      </c>
      <c r="G16" s="43">
        <f t="shared" si="0"/>
        <v>16.07</v>
      </c>
      <c r="H16" s="43">
        <f t="shared" si="0"/>
        <v>90.3</v>
      </c>
      <c r="I16" s="43">
        <f t="shared" si="0"/>
        <v>566.37</v>
      </c>
      <c r="J16" s="43">
        <f t="shared" si="0"/>
        <v>195</v>
      </c>
      <c r="K16" s="43">
        <f t="shared" si="0"/>
        <v>325.95</v>
      </c>
      <c r="L16" s="43">
        <f t="shared" si="0"/>
        <v>54.9</v>
      </c>
      <c r="M16" s="43">
        <f t="shared" si="0"/>
        <v>314.85000000000002</v>
      </c>
      <c r="N16" s="43">
        <f t="shared" si="0"/>
        <v>3.8200000000000003</v>
      </c>
      <c r="O16" s="43">
        <f t="shared" si="0"/>
        <v>104.31</v>
      </c>
      <c r="P16" s="43">
        <f t="shared" si="0"/>
        <v>0.17</v>
      </c>
      <c r="Q16" s="43">
        <f t="shared" si="0"/>
        <v>0.72000000000000008</v>
      </c>
      <c r="R16" s="43">
        <f t="shared" si="0"/>
        <v>1.1100000000000001</v>
      </c>
    </row>
    <row r="17" spans="1:19" ht="15.6" x14ac:dyDescent="0.3">
      <c r="A17" s="17" t="s">
        <v>42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9" x14ac:dyDescent="0.3">
      <c r="A18" s="18" t="s">
        <v>13</v>
      </c>
      <c r="B18" s="19" t="s">
        <v>14</v>
      </c>
      <c r="C18" s="18" t="s">
        <v>15</v>
      </c>
      <c r="D18" s="19" t="s">
        <v>16</v>
      </c>
      <c r="E18" s="19" t="s">
        <v>17</v>
      </c>
      <c r="F18" s="20" t="s">
        <v>18</v>
      </c>
      <c r="G18" s="20" t="s">
        <v>19</v>
      </c>
      <c r="H18" s="20" t="s">
        <v>20</v>
      </c>
      <c r="I18" s="19" t="s">
        <v>21</v>
      </c>
      <c r="J18" s="21"/>
      <c r="K18" s="22" t="s">
        <v>22</v>
      </c>
      <c r="L18" s="22"/>
      <c r="M18" s="22"/>
      <c r="N18" s="22"/>
      <c r="O18" s="19" t="s">
        <v>23</v>
      </c>
      <c r="P18" s="19"/>
      <c r="Q18" s="19"/>
      <c r="R18" s="19"/>
    </row>
    <row r="19" spans="1:19" x14ac:dyDescent="0.3">
      <c r="A19" s="18"/>
      <c r="B19" s="19"/>
      <c r="C19" s="18"/>
      <c r="D19" s="19"/>
      <c r="E19" s="19"/>
      <c r="F19" s="23"/>
      <c r="G19" s="23"/>
      <c r="H19" s="23"/>
      <c r="I19" s="19"/>
      <c r="J19" s="21"/>
      <c r="K19" s="24" t="s">
        <v>24</v>
      </c>
      <c r="L19" s="25" t="s">
        <v>25</v>
      </c>
      <c r="M19" s="25" t="s">
        <v>26</v>
      </c>
      <c r="N19" s="25" t="s">
        <v>27</v>
      </c>
      <c r="O19" s="25" t="s">
        <v>28</v>
      </c>
      <c r="P19" s="25" t="s">
        <v>29</v>
      </c>
      <c r="Q19" s="25" t="s">
        <v>30</v>
      </c>
      <c r="R19" s="25" t="s">
        <v>31</v>
      </c>
    </row>
    <row r="20" spans="1:19" ht="69" x14ac:dyDescent="0.3">
      <c r="A20" s="32">
        <v>71</v>
      </c>
      <c r="B20" s="35" t="s">
        <v>32</v>
      </c>
      <c r="C20" s="44" t="s">
        <v>43</v>
      </c>
      <c r="D20" s="35">
        <v>60</v>
      </c>
      <c r="E20" s="36">
        <v>9.4700000000000006</v>
      </c>
      <c r="F20" s="45">
        <v>0.5</v>
      </c>
      <c r="G20" s="45">
        <v>0</v>
      </c>
      <c r="H20" s="45">
        <v>2</v>
      </c>
      <c r="I20" s="36">
        <v>9.6</v>
      </c>
      <c r="J20" s="37"/>
      <c r="K20" s="36">
        <v>13.8</v>
      </c>
      <c r="L20" s="41">
        <v>0</v>
      </c>
      <c r="M20" s="41">
        <v>0</v>
      </c>
      <c r="N20" s="36">
        <v>0.3</v>
      </c>
      <c r="O20" s="41">
        <v>0</v>
      </c>
      <c r="P20" s="41">
        <v>0</v>
      </c>
      <c r="Q20" s="41">
        <v>0</v>
      </c>
      <c r="R20" s="36">
        <v>3</v>
      </c>
    </row>
    <row r="21" spans="1:19" ht="124.2" x14ac:dyDescent="0.3">
      <c r="A21" s="35">
        <v>103</v>
      </c>
      <c r="B21" s="35" t="s">
        <v>35</v>
      </c>
      <c r="C21" s="46" t="s">
        <v>44</v>
      </c>
      <c r="D21" s="47">
        <v>200</v>
      </c>
      <c r="E21" s="48">
        <v>8.02</v>
      </c>
      <c r="F21" s="36">
        <v>2.15</v>
      </c>
      <c r="G21" s="36">
        <v>2.27</v>
      </c>
      <c r="H21" s="35">
        <v>13.96</v>
      </c>
      <c r="I21" s="48">
        <v>94.6</v>
      </c>
      <c r="J21" s="38"/>
      <c r="K21" s="36">
        <v>23.36</v>
      </c>
      <c r="L21" s="36">
        <v>21.82</v>
      </c>
      <c r="M21" s="36">
        <v>54.06</v>
      </c>
      <c r="N21" s="36">
        <v>0.9</v>
      </c>
      <c r="O21" s="41">
        <v>0</v>
      </c>
      <c r="P21" s="35">
        <v>0.09</v>
      </c>
      <c r="Q21" s="36">
        <v>0.94599999999999995</v>
      </c>
      <c r="R21" s="36">
        <v>6.6</v>
      </c>
    </row>
    <row r="22" spans="1:19" x14ac:dyDescent="0.3">
      <c r="A22" s="35">
        <v>229</v>
      </c>
      <c r="B22" s="35" t="s">
        <v>37</v>
      </c>
      <c r="C22" s="49" t="s">
        <v>45</v>
      </c>
      <c r="D22" s="35">
        <v>120</v>
      </c>
      <c r="E22" s="36">
        <v>28.44</v>
      </c>
      <c r="F22" s="36">
        <v>10.92</v>
      </c>
      <c r="G22" s="36">
        <v>5.76</v>
      </c>
      <c r="H22" s="36">
        <v>5.76</v>
      </c>
      <c r="I22" s="50">
        <v>118.8</v>
      </c>
      <c r="J22" s="51"/>
      <c r="K22" s="36">
        <v>42.59</v>
      </c>
      <c r="L22" s="36">
        <v>40.97</v>
      </c>
      <c r="M22" s="36">
        <v>155.53</v>
      </c>
      <c r="N22" s="36">
        <v>0.79</v>
      </c>
      <c r="O22" s="36">
        <v>1.82</v>
      </c>
      <c r="P22" s="36">
        <v>6.24</v>
      </c>
      <c r="Q22" s="36">
        <v>0.96</v>
      </c>
      <c r="R22" s="36">
        <v>2.88</v>
      </c>
      <c r="S22" s="52"/>
    </row>
    <row r="23" spans="1:19" ht="27.6" x14ac:dyDescent="0.3">
      <c r="A23" s="35">
        <v>321</v>
      </c>
      <c r="B23" s="35" t="s">
        <v>39</v>
      </c>
      <c r="C23" s="46" t="s">
        <v>46</v>
      </c>
      <c r="D23" s="47">
        <v>150</v>
      </c>
      <c r="E23" s="36">
        <v>17.91</v>
      </c>
      <c r="F23" s="36">
        <v>3</v>
      </c>
      <c r="G23" s="36">
        <v>5.4</v>
      </c>
      <c r="H23" s="36">
        <v>15.9</v>
      </c>
      <c r="I23" s="36">
        <v>124.5</v>
      </c>
      <c r="J23" s="37"/>
      <c r="K23" s="36">
        <v>69.900000000000006</v>
      </c>
      <c r="L23" s="36">
        <v>23</v>
      </c>
      <c r="M23" s="36">
        <v>46.7</v>
      </c>
      <c r="N23" s="36">
        <v>0.9</v>
      </c>
      <c r="O23" s="36">
        <v>0.3</v>
      </c>
      <c r="P23" s="36">
        <v>14.4</v>
      </c>
      <c r="Q23" s="36">
        <v>1</v>
      </c>
      <c r="R23" s="36">
        <v>60.5</v>
      </c>
      <c r="S23" s="52"/>
    </row>
    <row r="24" spans="1:19" x14ac:dyDescent="0.3">
      <c r="A24" s="35"/>
      <c r="B24" s="35" t="s">
        <v>47</v>
      </c>
      <c r="C24" s="38" t="s">
        <v>48</v>
      </c>
      <c r="D24" s="35">
        <v>200</v>
      </c>
      <c r="E24" s="36">
        <v>20</v>
      </c>
      <c r="F24" s="36">
        <v>1</v>
      </c>
      <c r="G24" s="36">
        <v>0</v>
      </c>
      <c r="H24" s="36">
        <v>20.2</v>
      </c>
      <c r="I24" s="36">
        <v>92</v>
      </c>
      <c r="J24" s="51"/>
      <c r="K24" s="36">
        <v>14</v>
      </c>
      <c r="L24" s="36">
        <v>8</v>
      </c>
      <c r="M24" s="36">
        <v>14</v>
      </c>
      <c r="N24" s="36">
        <v>2.8</v>
      </c>
      <c r="O24" s="41">
        <v>0</v>
      </c>
      <c r="P24" s="36">
        <v>0.4</v>
      </c>
      <c r="Q24" s="36">
        <v>0.4</v>
      </c>
      <c r="R24" s="36">
        <v>4</v>
      </c>
      <c r="S24" s="52"/>
    </row>
    <row r="25" spans="1:19" ht="27.6" x14ac:dyDescent="0.3">
      <c r="A25" s="35"/>
      <c r="B25" s="35" t="s">
        <v>49</v>
      </c>
      <c r="C25" s="46" t="s">
        <v>50</v>
      </c>
      <c r="D25" s="35">
        <v>30</v>
      </c>
      <c r="E25" s="36">
        <v>2.2000000000000002</v>
      </c>
      <c r="F25" s="36">
        <v>1.68</v>
      </c>
      <c r="G25" s="36">
        <v>0.33</v>
      </c>
      <c r="H25" s="36">
        <v>14.82</v>
      </c>
      <c r="I25" s="36">
        <v>68.97</v>
      </c>
      <c r="J25" s="37"/>
      <c r="K25" s="36">
        <v>6.9</v>
      </c>
      <c r="L25" s="36">
        <v>7.5</v>
      </c>
      <c r="M25" s="36">
        <v>31.799999999999997</v>
      </c>
      <c r="N25" s="36">
        <v>0.92999999999999994</v>
      </c>
      <c r="O25" s="41">
        <v>0</v>
      </c>
      <c r="P25" s="36">
        <v>0.03</v>
      </c>
      <c r="Q25" s="41">
        <v>0</v>
      </c>
      <c r="R25" s="36">
        <v>0</v>
      </c>
      <c r="S25" s="52"/>
    </row>
    <row r="26" spans="1:19" x14ac:dyDescent="0.3">
      <c r="A26" s="35"/>
      <c r="B26" s="35" t="s">
        <v>51</v>
      </c>
      <c r="C26" s="38" t="s">
        <v>52</v>
      </c>
      <c r="D26" s="35">
        <v>30</v>
      </c>
      <c r="E26" s="30">
        <v>2.2000000000000002</v>
      </c>
      <c r="F26" s="36">
        <v>2.37</v>
      </c>
      <c r="G26" s="36">
        <v>0.3</v>
      </c>
      <c r="H26" s="36">
        <v>14.49</v>
      </c>
      <c r="I26" s="36">
        <v>70.14</v>
      </c>
      <c r="J26" s="37"/>
      <c r="K26" s="36">
        <v>6.8999999999999995</v>
      </c>
      <c r="L26" s="36">
        <v>9.8999999999999986</v>
      </c>
      <c r="M26" s="36">
        <v>26.099999999999998</v>
      </c>
      <c r="N26" s="36">
        <v>0.33</v>
      </c>
      <c r="O26" s="41">
        <v>0</v>
      </c>
      <c r="P26" s="36">
        <v>0.03</v>
      </c>
      <c r="Q26" s="41">
        <v>0</v>
      </c>
      <c r="R26" s="36">
        <v>0</v>
      </c>
      <c r="S26" s="52"/>
    </row>
    <row r="27" spans="1:19" x14ac:dyDescent="0.3">
      <c r="A27" s="35">
        <v>386</v>
      </c>
      <c r="B27" s="35" t="s">
        <v>53</v>
      </c>
      <c r="C27" s="38" t="s">
        <v>54</v>
      </c>
      <c r="D27" s="35">
        <v>100</v>
      </c>
      <c r="E27" s="36">
        <v>14.42</v>
      </c>
      <c r="F27" s="36">
        <v>3</v>
      </c>
      <c r="G27" s="36">
        <v>1</v>
      </c>
      <c r="H27" s="36">
        <v>4.2</v>
      </c>
      <c r="I27" s="36">
        <v>40</v>
      </c>
      <c r="J27" s="37"/>
      <c r="K27" s="36">
        <v>124</v>
      </c>
      <c r="L27" s="36">
        <v>14</v>
      </c>
      <c r="M27" s="36">
        <v>92</v>
      </c>
      <c r="N27" s="36">
        <v>0.1</v>
      </c>
      <c r="O27" s="41">
        <v>0</v>
      </c>
      <c r="P27" s="36">
        <v>0.03</v>
      </c>
      <c r="Q27" s="36">
        <v>0.1</v>
      </c>
      <c r="R27" s="36">
        <v>0.3</v>
      </c>
      <c r="S27" s="52"/>
    </row>
    <row r="28" spans="1:19" x14ac:dyDescent="0.3">
      <c r="A28" s="42" t="s">
        <v>41</v>
      </c>
      <c r="B28" s="42"/>
      <c r="C28" s="42"/>
      <c r="D28" s="24">
        <v>865</v>
      </c>
      <c r="E28" s="53">
        <f t="shared" ref="E28:R28" si="1">SUM(E20:E27)</f>
        <v>102.66000000000001</v>
      </c>
      <c r="F28" s="53">
        <f t="shared" si="1"/>
        <v>24.62</v>
      </c>
      <c r="G28" s="53">
        <f t="shared" si="1"/>
        <v>15.06</v>
      </c>
      <c r="H28" s="53">
        <f t="shared" si="1"/>
        <v>91.329999999999984</v>
      </c>
      <c r="I28" s="53">
        <f t="shared" si="1"/>
        <v>618.61</v>
      </c>
      <c r="J28" s="53">
        <f t="shared" si="1"/>
        <v>0</v>
      </c>
      <c r="K28" s="53">
        <f t="shared" si="1"/>
        <v>301.45000000000005</v>
      </c>
      <c r="L28" s="53">
        <f t="shared" si="1"/>
        <v>125.19</v>
      </c>
      <c r="M28" s="53">
        <f t="shared" si="1"/>
        <v>420.19000000000005</v>
      </c>
      <c r="N28" s="53">
        <f t="shared" si="1"/>
        <v>7.0499999999999989</v>
      </c>
      <c r="O28" s="53">
        <f t="shared" si="1"/>
        <v>2.12</v>
      </c>
      <c r="P28" s="53">
        <f t="shared" si="1"/>
        <v>21.220000000000002</v>
      </c>
      <c r="Q28" s="53">
        <f t="shared" si="1"/>
        <v>3.4059999999999997</v>
      </c>
      <c r="R28" s="53">
        <f t="shared" si="1"/>
        <v>77.28</v>
      </c>
    </row>
    <row r="29" spans="1:19" x14ac:dyDescent="0.3">
      <c r="A29" s="54" t="s">
        <v>55</v>
      </c>
      <c r="B29" s="54"/>
      <c r="C29" s="54"/>
      <c r="D29" s="54"/>
      <c r="E29" s="43">
        <f>E16+E28</f>
        <v>150.85000000000002</v>
      </c>
      <c r="F29" s="43">
        <f>F16+F28</f>
        <v>39.630000000000003</v>
      </c>
      <c r="G29" s="43">
        <f>G16+G28</f>
        <v>31.130000000000003</v>
      </c>
      <c r="H29" s="43">
        <f>H16+H28</f>
        <v>181.63</v>
      </c>
      <c r="I29" s="43">
        <f>I16+I28</f>
        <v>1184.98</v>
      </c>
      <c r="J29" s="37"/>
      <c r="K29" s="43">
        <f t="shared" ref="K29:R29" si="2">K16+K28</f>
        <v>627.40000000000009</v>
      </c>
      <c r="L29" s="43">
        <f t="shared" si="2"/>
        <v>180.09</v>
      </c>
      <c r="M29" s="43">
        <f t="shared" si="2"/>
        <v>735.04000000000008</v>
      </c>
      <c r="N29" s="43">
        <f t="shared" si="2"/>
        <v>10.87</v>
      </c>
      <c r="O29" s="43">
        <f t="shared" si="2"/>
        <v>106.43</v>
      </c>
      <c r="P29" s="43">
        <f t="shared" si="2"/>
        <v>21.390000000000004</v>
      </c>
      <c r="Q29" s="43">
        <f t="shared" si="2"/>
        <v>4.1259999999999994</v>
      </c>
      <c r="R29" s="43">
        <f t="shared" si="2"/>
        <v>78.39</v>
      </c>
    </row>
    <row r="30" spans="1:19" x14ac:dyDescent="0.3">
      <c r="A30" s="2"/>
      <c r="B30" s="2"/>
      <c r="C30" s="2"/>
      <c r="D30" s="2"/>
      <c r="E30" s="3"/>
      <c r="F30" s="3"/>
      <c r="G30" s="3"/>
      <c r="H30" s="3"/>
      <c r="I30" s="3"/>
      <c r="J30" s="4"/>
      <c r="K30" s="3"/>
      <c r="L30" s="3"/>
      <c r="M30" s="3"/>
      <c r="N30" s="55"/>
      <c r="O30" s="3"/>
      <c r="P30" s="55"/>
      <c r="Q30" s="55"/>
      <c r="R30" s="3"/>
    </row>
    <row r="31" spans="1:19" x14ac:dyDescent="0.3">
      <c r="A31" s="2"/>
      <c r="B31" s="2"/>
      <c r="C31" s="2"/>
      <c r="D31" s="2"/>
      <c r="E31" s="3"/>
      <c r="F31" s="3"/>
      <c r="G31" s="3"/>
      <c r="H31" s="3"/>
      <c r="I31" s="3"/>
      <c r="J31" s="4"/>
      <c r="K31" s="3"/>
      <c r="L31" s="3"/>
      <c r="M31" s="3"/>
      <c r="N31" s="55"/>
      <c r="O31" s="3"/>
      <c r="P31" s="55"/>
      <c r="Q31" s="55"/>
      <c r="R31" s="3"/>
    </row>
    <row r="32" spans="1:19" x14ac:dyDescent="0.3">
      <c r="A32" s="2"/>
      <c r="B32" s="2"/>
      <c r="C32" s="2"/>
      <c r="D32" s="2"/>
      <c r="E32" s="3"/>
      <c r="F32" s="3"/>
      <c r="G32" s="3"/>
      <c r="H32" s="3"/>
      <c r="I32" s="3"/>
      <c r="J32" s="4"/>
      <c r="K32" s="3"/>
      <c r="L32" s="3"/>
      <c r="M32" s="3"/>
      <c r="N32" s="55"/>
      <c r="O32" s="3"/>
      <c r="P32" s="55"/>
      <c r="Q32" s="55"/>
      <c r="R32" s="3"/>
    </row>
    <row r="34" spans="1:18" x14ac:dyDescent="0.3">
      <c r="A34" s="1" t="s">
        <v>0</v>
      </c>
      <c r="B34" s="1"/>
      <c r="C34" s="1"/>
      <c r="D34" s="2"/>
      <c r="E34" s="3"/>
      <c r="F34" s="3"/>
      <c r="G34" s="3"/>
      <c r="H34" s="3"/>
      <c r="I34" s="3"/>
      <c r="J34" s="4"/>
      <c r="K34" s="3"/>
      <c r="L34" s="3"/>
      <c r="M34" s="56" t="s">
        <v>56</v>
      </c>
      <c r="N34" s="56"/>
      <c r="O34" s="56"/>
      <c r="P34" s="56"/>
      <c r="Q34" s="56"/>
      <c r="R34" s="56"/>
    </row>
    <row r="35" spans="1:18" x14ac:dyDescent="0.3">
      <c r="A35" s="6" t="s">
        <v>2</v>
      </c>
      <c r="B35" s="6"/>
      <c r="C35" s="6"/>
      <c r="D35" s="2"/>
      <c r="E35" s="3"/>
      <c r="F35" s="3"/>
      <c r="G35" s="3"/>
      <c r="H35" s="3"/>
      <c r="I35" s="3"/>
      <c r="J35" s="4"/>
      <c r="K35" s="3"/>
      <c r="L35" s="3"/>
      <c r="M35" s="57" t="s">
        <v>57</v>
      </c>
      <c r="N35" s="57"/>
      <c r="O35" s="57"/>
      <c r="P35" s="57"/>
      <c r="Q35" s="57"/>
      <c r="R35" s="57"/>
    </row>
    <row r="36" spans="1:18" x14ac:dyDescent="0.3">
      <c r="A36" s="8" t="s">
        <v>58</v>
      </c>
      <c r="B36" s="8"/>
      <c r="C36" s="8"/>
      <c r="D36" s="2"/>
      <c r="E36" s="3"/>
      <c r="F36" s="3"/>
      <c r="G36" s="3"/>
      <c r="H36" s="3"/>
      <c r="I36" s="3"/>
      <c r="J36" s="4"/>
      <c r="K36" s="3"/>
      <c r="L36" s="3"/>
      <c r="M36" s="57" t="s">
        <v>59</v>
      </c>
      <c r="N36" s="57"/>
      <c r="O36" s="57"/>
      <c r="P36" s="57"/>
      <c r="Q36" s="57"/>
      <c r="R36" s="57"/>
    </row>
    <row r="37" spans="1:18" x14ac:dyDescent="0.3">
      <c r="A37" s="10" t="s">
        <v>6</v>
      </c>
      <c r="B37" s="10"/>
      <c r="C37" s="10"/>
      <c r="D37" s="2"/>
      <c r="E37" s="3"/>
      <c r="F37" s="3"/>
      <c r="G37" s="3"/>
      <c r="H37" s="3"/>
      <c r="I37" s="3"/>
      <c r="J37" s="4"/>
      <c r="K37" s="3"/>
      <c r="L37" s="3"/>
      <c r="M37" s="58" t="s">
        <v>60</v>
      </c>
      <c r="N37" s="58"/>
      <c r="O37" s="58"/>
      <c r="P37" s="58"/>
      <c r="Q37" s="58"/>
      <c r="R37" s="58"/>
    </row>
    <row r="38" spans="1:18" ht="18" x14ac:dyDescent="0.3">
      <c r="A38" s="59" t="s">
        <v>8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</row>
    <row r="39" spans="1:18" ht="15.6" x14ac:dyDescent="0.3">
      <c r="A39" s="13" t="s">
        <v>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1:18" ht="15.6" x14ac:dyDescent="0.3">
      <c r="A40" s="60" t="s">
        <v>61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</row>
    <row r="41" spans="1:18" ht="15.6" x14ac:dyDescent="0.3">
      <c r="A41" s="14" t="s">
        <v>11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</row>
    <row r="42" spans="1:18" ht="15.6" x14ac:dyDescent="0.3">
      <c r="A42" s="17" t="s">
        <v>12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18" x14ac:dyDescent="0.3">
      <c r="A43" s="18" t="s">
        <v>13</v>
      </c>
      <c r="B43" s="19" t="s">
        <v>14</v>
      </c>
      <c r="C43" s="18" t="s">
        <v>15</v>
      </c>
      <c r="D43" s="19" t="s">
        <v>16</v>
      </c>
      <c r="E43" s="19" t="s">
        <v>17</v>
      </c>
      <c r="F43" s="20" t="s">
        <v>18</v>
      </c>
      <c r="G43" s="20" t="s">
        <v>19</v>
      </c>
      <c r="H43" s="20" t="s">
        <v>20</v>
      </c>
      <c r="I43" s="19" t="s">
        <v>21</v>
      </c>
      <c r="J43" s="21"/>
      <c r="K43" s="22" t="s">
        <v>22</v>
      </c>
      <c r="L43" s="22"/>
      <c r="M43" s="22"/>
      <c r="N43" s="22"/>
      <c r="O43" s="19" t="s">
        <v>23</v>
      </c>
      <c r="P43" s="19"/>
      <c r="Q43" s="19"/>
      <c r="R43" s="19"/>
    </row>
    <row r="44" spans="1:18" x14ac:dyDescent="0.3">
      <c r="A44" s="18"/>
      <c r="B44" s="19"/>
      <c r="C44" s="18"/>
      <c r="D44" s="19"/>
      <c r="E44" s="19"/>
      <c r="F44" s="23"/>
      <c r="G44" s="23"/>
      <c r="H44" s="23"/>
      <c r="I44" s="19"/>
      <c r="J44" s="21"/>
      <c r="K44" s="24" t="s">
        <v>24</v>
      </c>
      <c r="L44" s="25" t="s">
        <v>25</v>
      </c>
      <c r="M44" s="25" t="s">
        <v>26</v>
      </c>
      <c r="N44" s="25" t="s">
        <v>27</v>
      </c>
      <c r="O44" s="25" t="s">
        <v>28</v>
      </c>
      <c r="P44" s="25" t="s">
        <v>29</v>
      </c>
      <c r="Q44" s="25" t="s">
        <v>30</v>
      </c>
      <c r="R44" s="25" t="s">
        <v>31</v>
      </c>
    </row>
    <row r="45" spans="1:18" ht="110.4" x14ac:dyDescent="0.3">
      <c r="A45" s="26">
        <v>175</v>
      </c>
      <c r="B45" s="26" t="s">
        <v>32</v>
      </c>
      <c r="C45" s="27" t="s">
        <v>33</v>
      </c>
      <c r="D45" s="28" t="s">
        <v>62</v>
      </c>
      <c r="E45" s="29">
        <v>30.96</v>
      </c>
      <c r="F45" s="29">
        <f>5.8*250/210</f>
        <v>6.9047619047619051</v>
      </c>
      <c r="G45" s="29">
        <f>10.67*250/210</f>
        <v>12.702380952380953</v>
      </c>
      <c r="H45" s="29">
        <f>41.48*250/210</f>
        <v>49.38095238095238</v>
      </c>
      <c r="I45" s="29">
        <f>286.36*250/210</f>
        <v>340.90476190476193</v>
      </c>
      <c r="J45" s="28">
        <v>195</v>
      </c>
      <c r="K45" s="29">
        <f>127.7*250/210</f>
        <v>152.02380952380952</v>
      </c>
      <c r="L45" s="29">
        <f>35.53*250/210</f>
        <v>42.297619047619051</v>
      </c>
      <c r="M45" s="29">
        <f>149.6*250/210</f>
        <v>178.0952380952381</v>
      </c>
      <c r="N45" s="29">
        <f>0.8*250/210</f>
        <v>0.95238095238095233</v>
      </c>
      <c r="O45" s="29">
        <f>52.31*250/210</f>
        <v>62.273809523809526</v>
      </c>
      <c r="P45" s="29">
        <f>0.1*250/210</f>
        <v>0.11904761904761904</v>
      </c>
      <c r="Q45" s="29">
        <f>0.55*250/210</f>
        <v>0.65476190476190477</v>
      </c>
      <c r="R45" s="30">
        <f>0.92*250/210</f>
        <v>1.0952380952380953</v>
      </c>
    </row>
    <row r="46" spans="1:18" ht="41.4" x14ac:dyDescent="0.3">
      <c r="A46" s="61"/>
      <c r="B46" s="35" t="s">
        <v>35</v>
      </c>
      <c r="C46" s="62" t="s">
        <v>36</v>
      </c>
      <c r="D46" s="35">
        <v>80</v>
      </c>
      <c r="E46" s="36">
        <v>5.87</v>
      </c>
      <c r="F46" s="36">
        <v>6.32</v>
      </c>
      <c r="G46" s="36">
        <v>0.8</v>
      </c>
      <c r="H46" s="36">
        <v>38.64</v>
      </c>
      <c r="I46" s="50">
        <v>187</v>
      </c>
      <c r="J46" s="63"/>
      <c r="K46" s="50">
        <v>18.399999999999999</v>
      </c>
      <c r="L46" s="50">
        <v>26.4</v>
      </c>
      <c r="M46" s="50">
        <v>69.599999999999994</v>
      </c>
      <c r="N46" s="36">
        <v>0.88</v>
      </c>
      <c r="O46" s="36">
        <v>0</v>
      </c>
      <c r="P46" s="36">
        <v>0.08</v>
      </c>
      <c r="Q46" s="36">
        <v>0.2</v>
      </c>
      <c r="R46" s="36">
        <v>0.2</v>
      </c>
    </row>
    <row r="47" spans="1:18" x14ac:dyDescent="0.3">
      <c r="A47" s="32">
        <v>15</v>
      </c>
      <c r="B47" s="35" t="s">
        <v>37</v>
      </c>
      <c r="C47" s="38" t="s">
        <v>38</v>
      </c>
      <c r="D47" s="35">
        <v>20</v>
      </c>
      <c r="E47" s="36">
        <v>19.95</v>
      </c>
      <c r="F47" s="30">
        <v>4.6399999999999997</v>
      </c>
      <c r="G47" s="30">
        <v>5.9</v>
      </c>
      <c r="H47" s="39">
        <v>0</v>
      </c>
      <c r="I47" s="30">
        <v>71.66</v>
      </c>
      <c r="J47" s="40"/>
      <c r="K47" s="30">
        <v>176</v>
      </c>
      <c r="L47" s="30">
        <v>7</v>
      </c>
      <c r="M47" s="30">
        <v>100</v>
      </c>
      <c r="N47" s="30">
        <v>0.2</v>
      </c>
      <c r="O47" s="30">
        <v>52</v>
      </c>
      <c r="P47" s="39">
        <v>0</v>
      </c>
      <c r="Q47" s="39">
        <v>0</v>
      </c>
      <c r="R47" s="39">
        <v>0</v>
      </c>
    </row>
    <row r="48" spans="1:18" x14ac:dyDescent="0.3">
      <c r="A48" s="35">
        <v>376</v>
      </c>
      <c r="B48" s="35" t="s">
        <v>37</v>
      </c>
      <c r="C48" s="38" t="s">
        <v>40</v>
      </c>
      <c r="D48" s="35">
        <v>200</v>
      </c>
      <c r="E48" s="36">
        <v>1.89</v>
      </c>
      <c r="F48" s="36">
        <v>0.1</v>
      </c>
      <c r="G48" s="36">
        <v>0</v>
      </c>
      <c r="H48" s="36">
        <v>15</v>
      </c>
      <c r="I48" s="36">
        <v>60</v>
      </c>
      <c r="J48" s="37"/>
      <c r="K48" s="36">
        <v>5</v>
      </c>
      <c r="L48" s="36">
        <v>0</v>
      </c>
      <c r="M48" s="36">
        <v>0</v>
      </c>
      <c r="N48" s="36">
        <v>2</v>
      </c>
      <c r="O48" s="36">
        <v>0</v>
      </c>
      <c r="P48" s="36">
        <v>0</v>
      </c>
      <c r="Q48" s="36">
        <v>0</v>
      </c>
      <c r="R48" s="36">
        <v>0</v>
      </c>
    </row>
    <row r="49" spans="1:18" x14ac:dyDescent="0.3">
      <c r="A49" s="42" t="s">
        <v>41</v>
      </c>
      <c r="B49" s="42"/>
      <c r="C49" s="42"/>
      <c r="D49" s="24">
        <v>560</v>
      </c>
      <c r="E49" s="43">
        <f>SUM(E44:E48)</f>
        <v>58.67</v>
      </c>
      <c r="F49" s="43">
        <f>SUM(F44:F48)</f>
        <v>17.964761904761907</v>
      </c>
      <c r="G49" s="43">
        <f>SUM(G44:G48)</f>
        <v>19.402380952380952</v>
      </c>
      <c r="H49" s="43">
        <f>SUM(H44:H48)</f>
        <v>103.02095238095238</v>
      </c>
      <c r="I49" s="64">
        <f>SUM(I44:I48)</f>
        <v>659.56476190476189</v>
      </c>
      <c r="J49" s="63"/>
      <c r="K49" s="64">
        <f t="shared" ref="K49:R49" si="3">SUM(K45:K48)</f>
        <v>351.4238095238095</v>
      </c>
      <c r="L49" s="64">
        <f t="shared" si="3"/>
        <v>75.697619047619042</v>
      </c>
      <c r="M49" s="64">
        <f t="shared" si="3"/>
        <v>347.6952380952381</v>
      </c>
      <c r="N49" s="43">
        <f t="shared" si="3"/>
        <v>4.0323809523809526</v>
      </c>
      <c r="O49" s="43">
        <f t="shared" si="3"/>
        <v>114.27380952380952</v>
      </c>
      <c r="P49" s="43">
        <f t="shared" si="3"/>
        <v>0.19904761904761903</v>
      </c>
      <c r="Q49" s="43">
        <f t="shared" si="3"/>
        <v>0.85476190476190483</v>
      </c>
      <c r="R49" s="43">
        <f t="shared" si="3"/>
        <v>1.2952380952380953</v>
      </c>
    </row>
    <row r="50" spans="1:18" ht="15.6" x14ac:dyDescent="0.3">
      <c r="A50" s="17" t="s">
        <v>42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x14ac:dyDescent="0.3">
      <c r="A51" s="18" t="s">
        <v>13</v>
      </c>
      <c r="B51" s="19" t="s">
        <v>14</v>
      </c>
      <c r="C51" s="18" t="s">
        <v>15</v>
      </c>
      <c r="D51" s="19" t="s">
        <v>16</v>
      </c>
      <c r="E51" s="19" t="s">
        <v>17</v>
      </c>
      <c r="F51" s="20" t="s">
        <v>18</v>
      </c>
      <c r="G51" s="20" t="s">
        <v>19</v>
      </c>
      <c r="H51" s="20" t="s">
        <v>20</v>
      </c>
      <c r="I51" s="19" t="s">
        <v>21</v>
      </c>
      <c r="J51" s="21"/>
      <c r="K51" s="22" t="s">
        <v>22</v>
      </c>
      <c r="L51" s="22"/>
      <c r="M51" s="22"/>
      <c r="N51" s="22"/>
      <c r="O51" s="19" t="s">
        <v>23</v>
      </c>
      <c r="P51" s="19"/>
      <c r="Q51" s="19"/>
      <c r="R51" s="19"/>
    </row>
    <row r="52" spans="1:18" x14ac:dyDescent="0.3">
      <c r="A52" s="18"/>
      <c r="B52" s="19"/>
      <c r="C52" s="18"/>
      <c r="D52" s="19"/>
      <c r="E52" s="19"/>
      <c r="F52" s="23"/>
      <c r="G52" s="23"/>
      <c r="H52" s="23"/>
      <c r="I52" s="19"/>
      <c r="J52" s="21"/>
      <c r="K52" s="24" t="s">
        <v>24</v>
      </c>
      <c r="L52" s="25" t="s">
        <v>25</v>
      </c>
      <c r="M52" s="25" t="s">
        <v>26</v>
      </c>
      <c r="N52" s="25" t="s">
        <v>27</v>
      </c>
      <c r="O52" s="25" t="s">
        <v>28</v>
      </c>
      <c r="P52" s="25" t="s">
        <v>29</v>
      </c>
      <c r="Q52" s="25" t="s">
        <v>30</v>
      </c>
      <c r="R52" s="25" t="s">
        <v>31</v>
      </c>
    </row>
    <row r="53" spans="1:18" ht="69" x14ac:dyDescent="0.3">
      <c r="A53" s="32">
        <v>71</v>
      </c>
      <c r="B53" s="35" t="s">
        <v>32</v>
      </c>
      <c r="C53" s="62" t="s">
        <v>43</v>
      </c>
      <c r="D53" s="35">
        <v>100</v>
      </c>
      <c r="E53" s="36">
        <v>15.78</v>
      </c>
      <c r="F53" s="45">
        <v>0.8</v>
      </c>
      <c r="G53" s="45">
        <v>0</v>
      </c>
      <c r="H53" s="45">
        <v>3.3</v>
      </c>
      <c r="I53" s="36">
        <v>16</v>
      </c>
      <c r="J53" s="37"/>
      <c r="K53" s="36">
        <v>23</v>
      </c>
      <c r="L53" s="36">
        <v>0</v>
      </c>
      <c r="M53" s="36">
        <v>0</v>
      </c>
      <c r="N53" s="36">
        <v>0.5</v>
      </c>
      <c r="O53" s="36">
        <v>0</v>
      </c>
      <c r="P53" s="36">
        <v>0</v>
      </c>
      <c r="Q53" s="36">
        <v>0</v>
      </c>
      <c r="R53" s="36">
        <v>5</v>
      </c>
    </row>
    <row r="54" spans="1:18" ht="124.2" x14ac:dyDescent="0.3">
      <c r="A54" s="65">
        <v>103</v>
      </c>
      <c r="B54" s="65" t="s">
        <v>35</v>
      </c>
      <c r="C54" s="66" t="s">
        <v>44</v>
      </c>
      <c r="D54" s="67">
        <v>250</v>
      </c>
      <c r="E54" s="48">
        <v>10.02</v>
      </c>
      <c r="F54" s="48">
        <f>2.15*250/200</f>
        <v>2.6875</v>
      </c>
      <c r="G54" s="48">
        <f>2.27*250/200</f>
        <v>2.8374999999999999</v>
      </c>
      <c r="H54" s="48">
        <f>13.96*250/200</f>
        <v>17.45</v>
      </c>
      <c r="I54" s="48">
        <f>94.6*250/200</f>
        <v>118.25</v>
      </c>
      <c r="J54" s="68"/>
      <c r="K54" s="48">
        <f>23.36*250/200</f>
        <v>29.2</v>
      </c>
      <c r="L54" s="48">
        <v>21.82</v>
      </c>
      <c r="M54" s="48">
        <f>54.06*250/200</f>
        <v>67.575000000000003</v>
      </c>
      <c r="N54" s="48">
        <f>0.9*250/200</f>
        <v>1.125</v>
      </c>
      <c r="O54" s="48">
        <v>0</v>
      </c>
      <c r="P54" s="48">
        <f>0.09*250/200</f>
        <v>0.1125</v>
      </c>
      <c r="Q54" s="48">
        <f>0.946*250/200</f>
        <v>1.1825000000000001</v>
      </c>
      <c r="R54" s="48">
        <f>6.6*250/200</f>
        <v>8.25</v>
      </c>
    </row>
    <row r="55" spans="1:18" x14ac:dyDescent="0.3">
      <c r="A55" s="35">
        <v>229</v>
      </c>
      <c r="B55" s="35" t="s">
        <v>37</v>
      </c>
      <c r="C55" s="49" t="s">
        <v>45</v>
      </c>
      <c r="D55" s="47">
        <v>130</v>
      </c>
      <c r="E55" s="35">
        <v>31.29</v>
      </c>
      <c r="F55" s="36">
        <v>11.83</v>
      </c>
      <c r="G55" s="36">
        <v>6.24</v>
      </c>
      <c r="H55" s="36">
        <v>6.24</v>
      </c>
      <c r="I55" s="36">
        <v>128.69999999999999</v>
      </c>
      <c r="J55" s="69"/>
      <c r="K55" s="36">
        <v>46.14</v>
      </c>
      <c r="L55" s="36">
        <v>44.38</v>
      </c>
      <c r="M55" s="36">
        <v>168.49</v>
      </c>
      <c r="N55" s="36">
        <v>0.86</v>
      </c>
      <c r="O55" s="36">
        <v>1.98</v>
      </c>
      <c r="P55" s="36">
        <v>6.76</v>
      </c>
      <c r="Q55" s="36">
        <v>1.04</v>
      </c>
      <c r="R55" s="36">
        <v>3.12</v>
      </c>
    </row>
    <row r="56" spans="1:18" ht="27.6" x14ac:dyDescent="0.3">
      <c r="A56" s="65">
        <v>321</v>
      </c>
      <c r="B56" s="65" t="s">
        <v>39</v>
      </c>
      <c r="C56" s="66" t="s">
        <v>46</v>
      </c>
      <c r="D56" s="67">
        <v>180</v>
      </c>
      <c r="E56" s="48">
        <v>21.49</v>
      </c>
      <c r="F56" s="48">
        <f>4*180/200</f>
        <v>3.6</v>
      </c>
      <c r="G56" s="48">
        <f>7.2*180/200</f>
        <v>6.48</v>
      </c>
      <c r="H56" s="48">
        <f>21.2*180/200</f>
        <v>19.079999999999998</v>
      </c>
      <c r="I56" s="48">
        <f>166*180/200</f>
        <v>149.4</v>
      </c>
      <c r="J56" s="68"/>
      <c r="K56" s="48">
        <f>93.2*180/200</f>
        <v>83.88</v>
      </c>
      <c r="L56" s="48">
        <f>30.7*180/200</f>
        <v>27.63</v>
      </c>
      <c r="M56" s="48">
        <f>62.3*180/200</f>
        <v>56.07</v>
      </c>
      <c r="N56" s="48">
        <f>1.2*180/200</f>
        <v>1.08</v>
      </c>
      <c r="O56" s="48">
        <f>0.4*180/200</f>
        <v>0.36</v>
      </c>
      <c r="P56" s="48">
        <f>19.2*180/200</f>
        <v>17.28</v>
      </c>
      <c r="Q56" s="48">
        <f>1.3*180/200</f>
        <v>1.17</v>
      </c>
      <c r="R56" s="48">
        <f>80.7*180/200</f>
        <v>72.63</v>
      </c>
    </row>
    <row r="57" spans="1:18" x14ac:dyDescent="0.3">
      <c r="A57" s="35"/>
      <c r="B57" s="35" t="s">
        <v>47</v>
      </c>
      <c r="C57" s="38" t="s">
        <v>48</v>
      </c>
      <c r="D57" s="35">
        <v>200</v>
      </c>
      <c r="E57" s="36">
        <v>20</v>
      </c>
      <c r="F57" s="36">
        <v>1</v>
      </c>
      <c r="G57" s="36">
        <v>0</v>
      </c>
      <c r="H57" s="36">
        <v>20.2</v>
      </c>
      <c r="I57" s="36">
        <v>92</v>
      </c>
      <c r="J57" s="51"/>
      <c r="K57" s="36">
        <v>14</v>
      </c>
      <c r="L57" s="36">
        <v>8</v>
      </c>
      <c r="M57" s="36">
        <v>14</v>
      </c>
      <c r="N57" s="36">
        <v>2.8</v>
      </c>
      <c r="O57" s="41">
        <v>0</v>
      </c>
      <c r="P57" s="36">
        <v>0.4</v>
      </c>
      <c r="Q57" s="36">
        <v>0.4</v>
      </c>
      <c r="R57" s="36">
        <v>4</v>
      </c>
    </row>
    <row r="58" spans="1:18" ht="27.6" x14ac:dyDescent="0.3">
      <c r="A58" s="35"/>
      <c r="B58" s="35" t="s">
        <v>49</v>
      </c>
      <c r="C58" s="46" t="s">
        <v>50</v>
      </c>
      <c r="D58" s="47">
        <v>40</v>
      </c>
      <c r="E58" s="36">
        <v>2.93</v>
      </c>
      <c r="F58" s="36">
        <v>2.2400000000000002</v>
      </c>
      <c r="G58" s="36">
        <v>0.44000000000000006</v>
      </c>
      <c r="H58" s="36">
        <v>19.759999999999998</v>
      </c>
      <c r="I58" s="36">
        <v>91.960000000000008</v>
      </c>
      <c r="J58" s="37"/>
      <c r="K58" s="36">
        <v>9.1999999999999993</v>
      </c>
      <c r="L58" s="36">
        <v>10</v>
      </c>
      <c r="M58" s="36">
        <v>42.4</v>
      </c>
      <c r="N58" s="36">
        <v>1.24</v>
      </c>
      <c r="O58" s="36">
        <v>0</v>
      </c>
      <c r="P58" s="36">
        <v>0.04</v>
      </c>
      <c r="Q58" s="36">
        <v>0</v>
      </c>
      <c r="R58" s="36">
        <v>0</v>
      </c>
    </row>
    <row r="59" spans="1:18" x14ac:dyDescent="0.3">
      <c r="A59" s="35"/>
      <c r="B59" s="35" t="s">
        <v>51</v>
      </c>
      <c r="C59" s="38" t="s">
        <v>52</v>
      </c>
      <c r="D59" s="47">
        <v>70</v>
      </c>
      <c r="E59" s="30">
        <v>5.13</v>
      </c>
      <c r="F59" s="36">
        <v>5.53</v>
      </c>
      <c r="G59" s="36">
        <v>0.7</v>
      </c>
      <c r="H59" s="36">
        <v>33.81</v>
      </c>
      <c r="I59" s="36">
        <v>163.66</v>
      </c>
      <c r="J59" s="37"/>
      <c r="K59" s="36">
        <v>16.100000000000001</v>
      </c>
      <c r="L59" s="36">
        <v>23.1</v>
      </c>
      <c r="M59" s="36">
        <v>60.9</v>
      </c>
      <c r="N59" s="36">
        <v>0.77</v>
      </c>
      <c r="O59" s="36">
        <v>0</v>
      </c>
      <c r="P59" s="36">
        <v>7.0000000000000007E-2</v>
      </c>
      <c r="Q59" s="36">
        <v>0</v>
      </c>
      <c r="R59" s="36">
        <v>0</v>
      </c>
    </row>
    <row r="60" spans="1:18" x14ac:dyDescent="0.3">
      <c r="A60" s="35">
        <v>386</v>
      </c>
      <c r="B60" s="35" t="s">
        <v>53</v>
      </c>
      <c r="C60" s="38" t="s">
        <v>54</v>
      </c>
      <c r="D60" s="35">
        <v>100</v>
      </c>
      <c r="E60" s="36">
        <v>14.42</v>
      </c>
      <c r="F60" s="36">
        <v>3</v>
      </c>
      <c r="G60" s="36">
        <v>1</v>
      </c>
      <c r="H60" s="36">
        <v>4.2</v>
      </c>
      <c r="I60" s="36">
        <v>40</v>
      </c>
      <c r="J60" s="37"/>
      <c r="K60" s="36">
        <v>124</v>
      </c>
      <c r="L60" s="36">
        <v>14</v>
      </c>
      <c r="M60" s="36">
        <v>92</v>
      </c>
      <c r="N60" s="36">
        <v>0.1</v>
      </c>
      <c r="O60" s="36">
        <v>0</v>
      </c>
      <c r="P60" s="36">
        <v>0.03</v>
      </c>
      <c r="Q60" s="36">
        <v>0.1</v>
      </c>
      <c r="R60" s="36">
        <v>0.3</v>
      </c>
    </row>
    <row r="61" spans="1:18" x14ac:dyDescent="0.3">
      <c r="A61" s="42" t="s">
        <v>41</v>
      </c>
      <c r="B61" s="42"/>
      <c r="C61" s="42"/>
      <c r="D61" s="25">
        <v>1070</v>
      </c>
      <c r="E61" s="43">
        <f t="shared" ref="E61:R61" si="4">SUM(E53:E60)</f>
        <v>121.06</v>
      </c>
      <c r="F61" s="43">
        <f t="shared" si="4"/>
        <v>30.6875</v>
      </c>
      <c r="G61" s="43">
        <f t="shared" si="4"/>
        <v>17.697500000000002</v>
      </c>
      <c r="H61" s="43">
        <f t="shared" si="4"/>
        <v>124.04</v>
      </c>
      <c r="I61" s="43">
        <f t="shared" si="4"/>
        <v>799.97</v>
      </c>
      <c r="J61" s="43">
        <f t="shared" si="4"/>
        <v>0</v>
      </c>
      <c r="K61" s="43">
        <f t="shared" si="4"/>
        <v>345.52</v>
      </c>
      <c r="L61" s="43">
        <f t="shared" si="4"/>
        <v>148.93</v>
      </c>
      <c r="M61" s="43">
        <f t="shared" si="4"/>
        <v>501.43499999999995</v>
      </c>
      <c r="N61" s="43">
        <f t="shared" si="4"/>
        <v>8.4749999999999996</v>
      </c>
      <c r="O61" s="43">
        <f t="shared" si="4"/>
        <v>2.34</v>
      </c>
      <c r="P61" s="43">
        <f t="shared" si="4"/>
        <v>24.692499999999999</v>
      </c>
      <c r="Q61" s="43">
        <f t="shared" si="4"/>
        <v>3.8925000000000001</v>
      </c>
      <c r="R61" s="43">
        <f t="shared" si="4"/>
        <v>93.3</v>
      </c>
    </row>
    <row r="62" spans="1:18" x14ac:dyDescent="0.3">
      <c r="A62" s="54" t="s">
        <v>55</v>
      </c>
      <c r="B62" s="54"/>
      <c r="C62" s="54"/>
      <c r="D62" s="54"/>
      <c r="E62" s="43">
        <f>E49+E61</f>
        <v>179.73000000000002</v>
      </c>
      <c r="F62" s="43">
        <f>F49+F61</f>
        <v>48.652261904761907</v>
      </c>
      <c r="G62" s="43">
        <f>G49+G61</f>
        <v>37.099880952380957</v>
      </c>
      <c r="H62" s="43">
        <f>H49+H61</f>
        <v>227.06095238095239</v>
      </c>
      <c r="I62" s="43">
        <f>I49+I61</f>
        <v>1459.534761904762</v>
      </c>
      <c r="J62" s="37"/>
      <c r="K62" s="43">
        <f t="shared" ref="K62:R62" si="5">K49+K61</f>
        <v>696.94380952380948</v>
      </c>
      <c r="L62" s="43">
        <f t="shared" si="5"/>
        <v>224.62761904761905</v>
      </c>
      <c r="M62" s="43">
        <f t="shared" si="5"/>
        <v>849.13023809523804</v>
      </c>
      <c r="N62" s="43">
        <f t="shared" si="5"/>
        <v>12.507380952380952</v>
      </c>
      <c r="O62" s="43">
        <f t="shared" si="5"/>
        <v>116.61380952380952</v>
      </c>
      <c r="P62" s="43">
        <f t="shared" si="5"/>
        <v>24.891547619047618</v>
      </c>
      <c r="Q62" s="43">
        <f t="shared" si="5"/>
        <v>4.7472619047619045</v>
      </c>
      <c r="R62" s="43">
        <f t="shared" si="5"/>
        <v>94.595238095238088</v>
      </c>
    </row>
    <row r="63" spans="1:18" x14ac:dyDescent="0.3">
      <c r="A63" s="2"/>
      <c r="B63" s="2"/>
      <c r="C63" s="2"/>
      <c r="D63" s="2"/>
      <c r="E63" s="3"/>
      <c r="F63" s="3"/>
      <c r="G63" s="3"/>
      <c r="H63" s="3"/>
      <c r="I63" s="3"/>
      <c r="J63" s="4"/>
      <c r="K63" s="3"/>
      <c r="L63" s="3"/>
      <c r="M63" s="3"/>
      <c r="N63" s="55"/>
      <c r="O63" s="3"/>
      <c r="P63" s="55"/>
      <c r="Q63" s="55"/>
      <c r="R63" s="3"/>
    </row>
    <row r="64" spans="1:18" x14ac:dyDescent="0.3">
      <c r="A64" s="2"/>
      <c r="B64" s="2"/>
      <c r="C64" s="2"/>
      <c r="D64" s="2"/>
      <c r="E64" s="3"/>
      <c r="F64" s="3"/>
      <c r="G64" s="3"/>
      <c r="H64" s="3"/>
      <c r="I64" s="3"/>
      <c r="J64" s="4"/>
      <c r="K64" s="3"/>
      <c r="L64" s="3"/>
      <c r="M64" s="3"/>
      <c r="N64" s="55"/>
      <c r="O64" s="3"/>
      <c r="P64" s="55"/>
      <c r="Q64" s="55"/>
      <c r="R64" s="3"/>
    </row>
    <row r="65" spans="1:18" x14ac:dyDescent="0.3">
      <c r="A65" s="2"/>
      <c r="B65" s="2"/>
      <c r="C65" s="2"/>
      <c r="D65" s="2"/>
      <c r="E65" s="3"/>
      <c r="F65" s="3"/>
      <c r="G65" s="3"/>
      <c r="H65" s="3"/>
      <c r="I65" s="3"/>
      <c r="J65" s="4"/>
      <c r="K65" s="3"/>
      <c r="L65" s="3"/>
      <c r="M65" s="3"/>
      <c r="N65" s="55"/>
      <c r="O65" s="3"/>
      <c r="P65" s="55"/>
      <c r="Q65" s="55"/>
      <c r="R65" s="3"/>
    </row>
  </sheetData>
  <mergeCells count="74">
    <mergeCell ref="O51:R51"/>
    <mergeCell ref="A61:C61"/>
    <mergeCell ref="A62:D62"/>
    <mergeCell ref="A50:R50"/>
    <mergeCell ref="A51:A52"/>
    <mergeCell ref="B51:B52"/>
    <mergeCell ref="C51:C52"/>
    <mergeCell ref="D51:D52"/>
    <mergeCell ref="E51:E52"/>
    <mergeCell ref="F51:F52"/>
    <mergeCell ref="G51:G52"/>
    <mergeCell ref="H51:H52"/>
    <mergeCell ref="I51:I52"/>
    <mergeCell ref="F43:F44"/>
    <mergeCell ref="G43:G44"/>
    <mergeCell ref="H43:H44"/>
    <mergeCell ref="I43:I44"/>
    <mergeCell ref="O43:R43"/>
    <mergeCell ref="A49:C49"/>
    <mergeCell ref="A38:R38"/>
    <mergeCell ref="A39:R39"/>
    <mergeCell ref="A40:R40"/>
    <mergeCell ref="A41:R41"/>
    <mergeCell ref="A42:R42"/>
    <mergeCell ref="A43:A44"/>
    <mergeCell ref="B43:B44"/>
    <mergeCell ref="C43:C44"/>
    <mergeCell ref="D43:D44"/>
    <mergeCell ref="E43:E44"/>
    <mergeCell ref="A35:C35"/>
    <mergeCell ref="M35:R35"/>
    <mergeCell ref="A36:C36"/>
    <mergeCell ref="M36:R36"/>
    <mergeCell ref="A37:C37"/>
    <mergeCell ref="M37:R37"/>
    <mergeCell ref="H18:H19"/>
    <mergeCell ref="I18:I19"/>
    <mergeCell ref="O18:R18"/>
    <mergeCell ref="A28:C28"/>
    <mergeCell ref="A29:D29"/>
    <mergeCell ref="A34:C34"/>
    <mergeCell ref="M34:R34"/>
    <mergeCell ref="O10:R10"/>
    <mergeCell ref="A16:C16"/>
    <mergeCell ref="A17:R17"/>
    <mergeCell ref="A18:A19"/>
    <mergeCell ref="B18:B19"/>
    <mergeCell ref="C18:C19"/>
    <mergeCell ref="D18:D19"/>
    <mergeCell ref="E18:E19"/>
    <mergeCell ref="F18:F19"/>
    <mergeCell ref="G18:G19"/>
    <mergeCell ref="A9:R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4:C4"/>
    <mergeCell ref="K4:R4"/>
    <mergeCell ref="A5:R5"/>
    <mergeCell ref="A6:R6"/>
    <mergeCell ref="A7:R7"/>
    <mergeCell ref="A8:R8"/>
    <mergeCell ref="A1:C1"/>
    <mergeCell ref="K1:T1"/>
    <mergeCell ref="A2:C2"/>
    <mergeCell ref="K2:T2"/>
    <mergeCell ref="A3:C3"/>
    <mergeCell ref="K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2024-09-06T08:24:24Z</dcterms:created>
  <dcterms:modified xsi:type="dcterms:W3CDTF">2024-09-06T08:25:09Z</dcterms:modified>
</cp:coreProperties>
</file>