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1" i="1"/>
  <c r="E221"/>
  <c r="F221"/>
  <c r="G221"/>
  <c r="H221"/>
  <c r="I221"/>
  <c r="J221"/>
  <c r="K221"/>
  <c r="L221"/>
  <c r="M221"/>
  <c r="N221"/>
  <c r="O221"/>
  <c r="P221"/>
  <c r="Q221"/>
  <c r="R221"/>
  <c r="E209"/>
  <c r="F209"/>
  <c r="G209"/>
  <c r="H209"/>
  <c r="I209"/>
  <c r="J209"/>
  <c r="K209"/>
  <c r="L209"/>
  <c r="M209"/>
  <c r="N209"/>
  <c r="O209"/>
  <c r="P209"/>
  <c r="Q209"/>
  <c r="R209"/>
  <c r="E126"/>
  <c r="F126"/>
  <c r="G126"/>
  <c r="H126"/>
  <c r="I126"/>
  <c r="J126"/>
  <c r="K126"/>
  <c r="L126"/>
  <c r="M126"/>
  <c r="N126"/>
  <c r="O126"/>
  <c r="P126"/>
  <c r="Q126"/>
  <c r="R126"/>
  <c r="E114"/>
  <c r="F114"/>
  <c r="G114"/>
  <c r="H114"/>
  <c r="I114"/>
  <c r="J114"/>
  <c r="K114"/>
  <c r="L114"/>
  <c r="M114"/>
  <c r="N114"/>
  <c r="O114"/>
  <c r="P114"/>
  <c r="Q114"/>
  <c r="R114"/>
  <c r="D49"/>
  <c r="E81"/>
  <c r="J81"/>
  <c r="P81"/>
  <c r="Q81"/>
  <c r="R78"/>
  <c r="R81" s="1"/>
  <c r="O78"/>
  <c r="O81" s="1"/>
  <c r="N78"/>
  <c r="N81" s="1"/>
  <c r="M78"/>
  <c r="M81" s="1"/>
  <c r="L78"/>
  <c r="L81" s="1"/>
  <c r="K78"/>
  <c r="K81" s="1"/>
  <c r="I78"/>
  <c r="I81" s="1"/>
  <c r="H78"/>
  <c r="H81" s="1"/>
  <c r="G78"/>
  <c r="G81" s="1"/>
  <c r="F78"/>
  <c r="F81" s="1"/>
  <c r="R16"/>
  <c r="R182" l="1"/>
  <c r="Q182"/>
  <c r="P182"/>
  <c r="O182"/>
  <c r="N182"/>
  <c r="M182"/>
  <c r="L182"/>
  <c r="K182"/>
  <c r="I182"/>
  <c r="H182"/>
  <c r="G182"/>
  <c r="F182"/>
  <c r="D318"/>
  <c r="D157"/>
  <c r="F275"/>
  <c r="G275"/>
  <c r="H275"/>
  <c r="I275"/>
  <c r="K275"/>
  <c r="L275"/>
  <c r="M275"/>
  <c r="N275"/>
  <c r="O275"/>
  <c r="P275"/>
  <c r="Q275"/>
  <c r="R275"/>
  <c r="E307"/>
  <c r="E242" l="1"/>
  <c r="F242"/>
  <c r="G242"/>
  <c r="H242"/>
  <c r="I242"/>
  <c r="J242"/>
  <c r="K242"/>
  <c r="L242"/>
  <c r="M242"/>
  <c r="N242"/>
  <c r="O242"/>
  <c r="P242"/>
  <c r="Q242"/>
  <c r="R242"/>
  <c r="E146"/>
  <c r="R146"/>
  <c r="Q146"/>
  <c r="P146"/>
  <c r="O146"/>
  <c r="N146"/>
  <c r="M146"/>
  <c r="L146"/>
  <c r="K146"/>
  <c r="I146"/>
  <c r="H146"/>
  <c r="G146"/>
  <c r="F146"/>
  <c r="E49"/>
  <c r="J49"/>
  <c r="P49"/>
  <c r="Q49"/>
  <c r="R49"/>
  <c r="O49"/>
  <c r="N49"/>
  <c r="M49"/>
  <c r="L49"/>
  <c r="K49"/>
  <c r="I49"/>
  <c r="H49"/>
  <c r="G49"/>
  <c r="F49"/>
  <c r="E157" l="1"/>
  <c r="F157"/>
  <c r="G157"/>
  <c r="H157"/>
  <c r="I157"/>
  <c r="J157"/>
  <c r="K157"/>
  <c r="L157"/>
  <c r="M157"/>
  <c r="N157"/>
  <c r="O157"/>
  <c r="P157"/>
  <c r="Q157"/>
  <c r="R157"/>
  <c r="E189"/>
  <c r="F189"/>
  <c r="G189"/>
  <c r="H189"/>
  <c r="I189"/>
  <c r="J189"/>
  <c r="K189"/>
  <c r="L189"/>
  <c r="M189"/>
  <c r="N189"/>
  <c r="O189"/>
  <c r="P189"/>
  <c r="Q189"/>
  <c r="R189"/>
  <c r="E287"/>
  <c r="F287"/>
  <c r="G287"/>
  <c r="H287"/>
  <c r="I287"/>
  <c r="J287"/>
  <c r="K287"/>
  <c r="L287"/>
  <c r="M287"/>
  <c r="N287"/>
  <c r="O287"/>
  <c r="P287"/>
  <c r="Q287"/>
  <c r="R287"/>
  <c r="E318"/>
  <c r="F318"/>
  <c r="G318"/>
  <c r="H318"/>
  <c r="I318"/>
  <c r="J318"/>
  <c r="K318"/>
  <c r="L318"/>
  <c r="M318"/>
  <c r="N318"/>
  <c r="O318"/>
  <c r="P318"/>
  <c r="Q318"/>
  <c r="R318"/>
  <c r="R23" l="1"/>
  <c r="Q23"/>
  <c r="P23"/>
  <c r="O23"/>
  <c r="N23"/>
  <c r="M23"/>
  <c r="L23"/>
  <c r="K23"/>
  <c r="I23"/>
  <c r="H23"/>
  <c r="G23"/>
  <c r="F23"/>
  <c r="G307" l="1"/>
  <c r="H307"/>
  <c r="I307"/>
  <c r="J307"/>
  <c r="K307"/>
  <c r="L307"/>
  <c r="M307"/>
  <c r="N307"/>
  <c r="O307"/>
  <c r="P307"/>
  <c r="Q307"/>
  <c r="R307"/>
  <c r="F307"/>
  <c r="R177"/>
  <c r="Q177"/>
  <c r="P177"/>
  <c r="O177"/>
  <c r="N177"/>
  <c r="M177"/>
  <c r="L177"/>
  <c r="K177"/>
  <c r="J177"/>
  <c r="I177"/>
  <c r="H177"/>
  <c r="G177"/>
  <c r="F177"/>
  <c r="G93"/>
  <c r="H93"/>
  <c r="I93"/>
  <c r="J93"/>
  <c r="K93"/>
  <c r="L93"/>
  <c r="M93"/>
  <c r="N93"/>
  <c r="O93"/>
  <c r="P93"/>
  <c r="Q93"/>
  <c r="R93"/>
  <c r="F93"/>
  <c r="G61"/>
  <c r="H61"/>
  <c r="I61"/>
  <c r="J61"/>
  <c r="K61"/>
  <c r="L61"/>
  <c r="M61"/>
  <c r="N61"/>
  <c r="O61"/>
  <c r="P61"/>
  <c r="Q61"/>
  <c r="R61"/>
  <c r="F61"/>
  <c r="G29"/>
  <c r="H29"/>
  <c r="I29"/>
  <c r="J29"/>
  <c r="K29"/>
  <c r="L29"/>
  <c r="M29"/>
  <c r="N29"/>
  <c r="O29"/>
  <c r="P29"/>
  <c r="Q29"/>
  <c r="R29"/>
  <c r="F29"/>
  <c r="J18"/>
  <c r="Q18"/>
  <c r="R18"/>
  <c r="E18"/>
  <c r="P18"/>
  <c r="O18"/>
  <c r="N18"/>
  <c r="M18"/>
  <c r="L18"/>
  <c r="K18"/>
  <c r="I18"/>
  <c r="H18"/>
  <c r="G18"/>
  <c r="F18"/>
  <c r="F254"/>
  <c r="G254"/>
  <c r="H254"/>
  <c r="I254"/>
  <c r="J254"/>
  <c r="K254"/>
  <c r="L254"/>
  <c r="M254"/>
  <c r="N254"/>
  <c r="O254"/>
  <c r="P254"/>
  <c r="Q254"/>
  <c r="R254"/>
  <c r="E254"/>
  <c r="E61"/>
  <c r="E93"/>
  <c r="E29"/>
  <c r="F322" l="1"/>
  <c r="F321"/>
  <c r="G322"/>
  <c r="H322"/>
  <c r="I322"/>
  <c r="I321"/>
  <c r="G321"/>
  <c r="H321"/>
  <c r="E322"/>
  <c r="F328"/>
  <c r="F329" s="1"/>
  <c r="F30"/>
  <c r="F94"/>
  <c r="E177"/>
  <c r="F323" l="1"/>
  <c r="G323"/>
  <c r="I323"/>
  <c r="H323"/>
  <c r="J94"/>
  <c r="J222"/>
  <c r="J288"/>
  <c r="J319"/>
  <c r="E275"/>
  <c r="E326" s="1"/>
  <c r="E327" s="1"/>
  <c r="O94"/>
  <c r="E321" l="1"/>
  <c r="E323" s="1"/>
  <c r="R319"/>
  <c r="Q319"/>
  <c r="P319"/>
  <c r="O319"/>
  <c r="N319"/>
  <c r="M319"/>
  <c r="L319"/>
  <c r="K319"/>
  <c r="R288" l="1"/>
  <c r="P288"/>
  <c r="Q288"/>
  <c r="O288"/>
  <c r="N288"/>
  <c r="M288"/>
  <c r="L288"/>
  <c r="K288"/>
  <c r="R222" l="1"/>
  <c r="Q222"/>
  <c r="P222"/>
  <c r="O222"/>
  <c r="N222"/>
  <c r="M222"/>
  <c r="L222"/>
  <c r="K222"/>
  <c r="E94" l="1"/>
  <c r="Q255" l="1"/>
  <c r="P255"/>
  <c r="M255"/>
  <c r="L255"/>
  <c r="K255"/>
  <c r="R255"/>
  <c r="O255"/>
  <c r="N190"/>
  <c r="K190"/>
  <c r="Q158"/>
  <c r="R94"/>
  <c r="Q94"/>
  <c r="P94"/>
  <c r="N94"/>
  <c r="M94"/>
  <c r="L94"/>
  <c r="K94"/>
  <c r="O30"/>
  <c r="N30"/>
  <c r="M30"/>
  <c r="K30"/>
  <c r="Q190" l="1"/>
  <c r="O190"/>
  <c r="P158"/>
  <c r="R127"/>
  <c r="L190"/>
  <c r="R158"/>
  <c r="M190"/>
  <c r="R190"/>
  <c r="O158"/>
  <c r="N158"/>
  <c r="M158"/>
  <c r="L158"/>
  <c r="Q127"/>
  <c r="P127"/>
  <c r="N127"/>
  <c r="L127"/>
  <c r="K127"/>
  <c r="M127"/>
  <c r="O127"/>
  <c r="L30"/>
  <c r="P190"/>
  <c r="P30"/>
  <c r="K158"/>
  <c r="R30"/>
  <c r="N255"/>
  <c r="Q30"/>
  <c r="K62"/>
  <c r="M62"/>
  <c r="O62"/>
  <c r="Q62"/>
  <c r="L62"/>
  <c r="N62"/>
  <c r="P62"/>
  <c r="R62"/>
  <c r="I319"/>
  <c r="H319"/>
  <c r="G319"/>
  <c r="F319"/>
  <c r="E319"/>
  <c r="I288" l="1"/>
  <c r="H288"/>
  <c r="G288"/>
  <c r="F288"/>
  <c r="E288"/>
  <c r="I255" l="1"/>
  <c r="H255"/>
  <c r="G255"/>
  <c r="F255"/>
  <c r="E255"/>
  <c r="I222" l="1"/>
  <c r="H222"/>
  <c r="G222"/>
  <c r="F222"/>
  <c r="E222"/>
  <c r="I190" l="1"/>
  <c r="H190"/>
  <c r="G190"/>
  <c r="F190"/>
  <c r="E190" l="1"/>
  <c r="I158" l="1"/>
  <c r="H158"/>
  <c r="G158"/>
  <c r="F158"/>
  <c r="E158"/>
  <c r="I127" l="1"/>
  <c r="H127"/>
  <c r="G127"/>
  <c r="F127"/>
  <c r="E127" l="1"/>
  <c r="I94"/>
  <c r="H94"/>
  <c r="G94"/>
  <c r="I62" l="1"/>
  <c r="H62"/>
  <c r="G62"/>
  <c r="E62"/>
  <c r="F62"/>
  <c r="I30" l="1"/>
  <c r="H30"/>
  <c r="G30"/>
  <c r="E30" l="1"/>
</calcChain>
</file>

<file path=xl/sharedStrings.xml><?xml version="1.0" encoding="utf-8"?>
<sst xmlns="http://schemas.openxmlformats.org/spreadsheetml/2006/main" count="811" uniqueCount="146">
  <si>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</si>
  <si>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</si>
  <si>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</si>
  <si>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</si>
  <si>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</si>
  <si>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</si>
  <si>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</si>
  <si>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</si>
  <si>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</si>
  <si>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</si>
  <si>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</si>
  <si>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</si>
  <si>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</si>
  <si>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</si>
  <si>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</si>
  <si>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</si>
  <si>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</si>
  <si>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</si>
  <si>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</si>
  <si>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</si>
  <si>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</si>
  <si>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</si>
  <si>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</si>
  <si>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</si>
  <si>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</si>
  <si>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</si>
  <si>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</si>
  <si>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</si>
  <si>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</si>
  <si>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</si>
  <si>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</si>
  <si>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</si>
  <si>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</si>
  <si>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</si>
  <si>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</si>
  <si>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</si>
  <si>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</si>
  <si>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</si>
  <si>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</si>
  <si>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</si>
  <si>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</si>
  <si>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</si>
  <si>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</si>
  <si>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</si>
  <si>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</si>
  <si>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</si>
  <si>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</si>
  <si>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</si>
  <si>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</si>
  <si>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</si>
  <si>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</si>
  <si>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</si>
  <si>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 xml:space="preserve">Рагу из овощей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</si>
  <si>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</si>
  <si>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</si>
  <si>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</si>
  <si>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</si>
  <si>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</si>
  <si>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</si>
  <si>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</si>
  <si>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</si>
  <si>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</si>
  <si>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</si>
  <si>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</si>
  <si>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</si>
  <si>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</si>
  <si>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</si>
  <si>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</si>
  <si>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</si>
  <si>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</si>
  <si>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</si>
  <si>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</si>
  <si>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</si>
  <si>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</si>
  <si>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</si>
  <si>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</si>
  <si>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</si>
  <si>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</si>
  <si>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</si>
  <si>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</si>
  <si>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</si>
  <si>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</si>
  <si>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</si>
  <si>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</si>
  <si>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</si>
  <si>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</si>
  <si>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</si>
  <si>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</si>
  <si>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</si>
  <si>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</si>
  <si>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90/30</t>
  </si>
  <si>
    <t>294/330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</si>
  <si>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</si>
  <si>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</si>
  <si>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</si>
  <si>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</si>
  <si>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</si>
  <si>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</si>
  <si>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</si>
  <si>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</si>
  <si>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</si>
  <si>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</si>
  <si>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"___"____________  2024г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</si>
  <si>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</si>
  <si>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</si>
  <si>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</si>
  <si>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</si>
  <si>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</si>
  <si>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</si>
  <si>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</si>
  <si>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</si>
  <si>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</si>
  <si>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</si>
  <si>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</si>
  <si>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</si>
  <si>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</si>
  <si>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</si>
  <si>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</si>
  <si>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</si>
  <si>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</si>
  <si>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</si>
  <si>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</si>
  <si>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</si>
  <si>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Салат из белокочанной капусты.</t>
  </si>
  <si>
    <t>200/5</t>
  </si>
  <si>
    <t>яйцо вареное</t>
  </si>
  <si>
    <t>90/20</t>
  </si>
  <si>
    <t>Тефтели из говядины с  соусом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</si>
  <si>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</si>
  <si>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</si>
  <si>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</si>
  <si>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</si>
  <si>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</si>
  <si>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</si>
  <si>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</si>
  <si>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 xml:space="preserve">Фрукт свежий, сезонный </t>
  </si>
  <si>
    <t>Всего завтрак</t>
  </si>
  <si>
    <t>Всего обед</t>
  </si>
  <si>
    <t>"01" ноября  2024г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</si>
  <si>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</si>
  <si>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</si>
  <si>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</si>
  <si>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</si>
  <si>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</si>
  <si>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Молоко кипяченое</t>
  </si>
  <si>
    <t>Фрукт свежий, сезонный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</si>
</sst>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2" fontId="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2" fillId="0" borderId="9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2" fillId="0" borderId="0" xfId="0" applyNumberFormat="1" applyFont="1" applyAlignment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" fontId="2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3" fillId="0" borderId="0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2" fontId="9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distributed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9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2" fontId="3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5"/>
  <sheetViews>
    <sheetView tabSelected="1" view="pageBreakPreview" topLeftCell="A232" zoomScale="110" zoomScaleNormal="110" zoomScaleSheetLayoutView="110" workbookViewId="0">
      <selection activeCell="D246" sqref="D246"/>
    </sheetView>
  </sheetViews>
  <sheetFormatPr defaultRowHeight="15"/>
  <cols>
    <col min="1" max="1" width="6.42578125" customWidth="1"/>
    <col min="2" max="2" width="5" customWidth="1"/>
    <col min="3" max="3" width="43.28515625" customWidth="1"/>
    <col min="4" max="4" width="8" customWidth="1"/>
    <col min="5" max="5" width="9.7109375" customWidth="1"/>
    <col min="6" max="6" width="9.140625" customWidth="1"/>
    <col min="7" max="7" width="8.14062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6.28515625" customWidth="1"/>
    <col min="16" max="16" width="6.42578125" customWidth="1"/>
    <col min="17" max="17" width="5.7109375" customWidth="1"/>
    <col min="18" max="18" width="5.85546875" customWidth="1"/>
    <col min="19" max="19" width="3.85546875" customWidth="1"/>
    <col min="21" max="21" width="15.42578125" customWidth="1"/>
    <col min="35" max="35" width="5.140625" customWidth="1"/>
  </cols>
  <sheetData>
    <row r="1" spans="1:19" ht="20.25" customHeight="1">
      <c r="A1" s="136" t="s">
        <v>39</v>
      </c>
      <c r="B1" s="136"/>
      <c r="C1" s="136"/>
      <c r="D1" s="147" t="s">
        <v>103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5" customHeight="1">
      <c r="A2" s="137" t="s">
        <v>50</v>
      </c>
      <c r="B2" s="137"/>
      <c r="C2" s="137"/>
      <c r="D2" s="146"/>
      <c r="E2" s="146"/>
      <c r="F2" s="146"/>
      <c r="G2" s="146"/>
      <c r="H2" s="146"/>
      <c r="I2" s="146"/>
      <c r="J2" s="10"/>
      <c r="K2" s="148" t="s">
        <v>131</v>
      </c>
      <c r="L2" s="148"/>
      <c r="M2" s="148"/>
      <c r="N2" s="148"/>
      <c r="O2" s="148"/>
      <c r="P2" s="148"/>
      <c r="Q2" s="148"/>
      <c r="R2" s="148"/>
    </row>
    <row r="3" spans="1:19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9" ht="15" customHeight="1">
      <c r="A4" s="138" t="s">
        <v>109</v>
      </c>
      <c r="B4" s="138"/>
      <c r="C4" s="138"/>
      <c r="D4" s="149" t="s">
        <v>117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9" ht="15" customHeight="1">
      <c r="A5" s="139" t="s">
        <v>102</v>
      </c>
      <c r="B5" s="139"/>
      <c r="C5" s="139"/>
      <c r="D5" s="145"/>
      <c r="E5" s="145"/>
      <c r="F5" s="145"/>
      <c r="G5" s="150" t="s">
        <v>138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9" ht="18" customHeight="1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9" ht="15" customHeight="1">
      <c r="A7" s="107" t="s">
        <v>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9" ht="15" customHeight="1">
      <c r="A8" s="109" t="s">
        <v>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9" ht="18" customHeight="1">
      <c r="A9" s="151" t="s">
        <v>38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</row>
    <row r="10" spans="1:19" ht="18" customHeight="1">
      <c r="A10" s="117" t="s">
        <v>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1:19" ht="18" customHeight="1">
      <c r="A11" s="118" t="s">
        <v>28</v>
      </c>
      <c r="B11" s="108" t="s">
        <v>0</v>
      </c>
      <c r="C11" s="118" t="s">
        <v>37</v>
      </c>
      <c r="D11" s="144" t="s">
        <v>70</v>
      </c>
      <c r="E11" s="108" t="s">
        <v>2</v>
      </c>
      <c r="F11" s="119" t="s">
        <v>58</v>
      </c>
      <c r="G11" s="119" t="s">
        <v>59</v>
      </c>
      <c r="H11" s="119" t="s">
        <v>60</v>
      </c>
      <c r="I11" s="108" t="s">
        <v>3</v>
      </c>
      <c r="J11" s="13"/>
      <c r="K11" s="7" t="s">
        <v>61</v>
      </c>
      <c r="L11" s="7"/>
      <c r="M11" s="7"/>
      <c r="N11" s="7"/>
      <c r="O11" s="108" t="s">
        <v>62</v>
      </c>
      <c r="P11" s="108"/>
      <c r="Q11" s="108"/>
      <c r="R11" s="108"/>
    </row>
    <row r="12" spans="1:19" ht="15" customHeight="1">
      <c r="A12" s="118"/>
      <c r="B12" s="108"/>
      <c r="C12" s="118"/>
      <c r="D12" s="144"/>
      <c r="E12" s="108"/>
      <c r="F12" s="121"/>
      <c r="G12" s="121"/>
      <c r="H12" s="121"/>
      <c r="I12" s="108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68</v>
      </c>
      <c r="Q12" s="26" t="s">
        <v>35</v>
      </c>
      <c r="R12" s="26" t="s">
        <v>36</v>
      </c>
    </row>
    <row r="13" spans="1:19" ht="27" customHeight="1">
      <c r="A13" s="65">
        <v>175</v>
      </c>
      <c r="B13" s="65" t="s">
        <v>8</v>
      </c>
      <c r="C13" s="47" t="s">
        <v>84</v>
      </c>
      <c r="D13" s="61" t="s">
        <v>124</v>
      </c>
      <c r="E13" s="63">
        <v>23.37</v>
      </c>
      <c r="F13" s="61">
        <v>4.25</v>
      </c>
      <c r="G13" s="63">
        <v>9.1999999999999993</v>
      </c>
      <c r="H13" s="61">
        <v>38.15</v>
      </c>
      <c r="I13" s="61">
        <v>253.18</v>
      </c>
      <c r="J13" s="61">
        <v>195</v>
      </c>
      <c r="K13" s="63">
        <v>124.66</v>
      </c>
      <c r="L13" s="63">
        <v>34.68</v>
      </c>
      <c r="M13" s="63">
        <v>146.04</v>
      </c>
      <c r="N13" s="63">
        <v>0.78</v>
      </c>
      <c r="O13" s="61">
        <v>51.06</v>
      </c>
      <c r="P13" s="63">
        <v>0.1</v>
      </c>
      <c r="Q13" s="61">
        <v>0.54</v>
      </c>
      <c r="R13" s="40">
        <v>0.9</v>
      </c>
      <c r="S13" s="25"/>
    </row>
    <row r="14" spans="1:19" ht="18" customHeight="1">
      <c r="A14" s="1"/>
      <c r="B14" s="1" t="s">
        <v>9</v>
      </c>
      <c r="C14" s="29" t="s">
        <v>56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9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23">
        <v>0</v>
      </c>
      <c r="S14" s="25"/>
    </row>
    <row r="15" spans="1:19" ht="18" customHeight="1">
      <c r="A15" s="30">
        <v>15</v>
      </c>
      <c r="B15" s="1" t="s">
        <v>10</v>
      </c>
      <c r="C15" s="29" t="s">
        <v>85</v>
      </c>
      <c r="D15" s="1">
        <v>20</v>
      </c>
      <c r="E15" s="2">
        <v>19.95</v>
      </c>
      <c r="F15" s="40">
        <v>4.6399999999999997</v>
      </c>
      <c r="G15" s="40">
        <v>5.9</v>
      </c>
      <c r="H15" s="38">
        <v>0</v>
      </c>
      <c r="I15" s="40">
        <v>71.66</v>
      </c>
      <c r="J15" s="76"/>
      <c r="K15" s="40">
        <v>176</v>
      </c>
      <c r="L15" s="40">
        <v>7</v>
      </c>
      <c r="M15" s="40">
        <v>100</v>
      </c>
      <c r="N15" s="40">
        <v>0.2</v>
      </c>
      <c r="O15" s="40">
        <v>52</v>
      </c>
      <c r="P15" s="38">
        <v>0</v>
      </c>
      <c r="Q15" s="38">
        <v>0</v>
      </c>
      <c r="R15" s="38">
        <v>0</v>
      </c>
      <c r="S15" s="25"/>
    </row>
    <row r="16" spans="1:19" ht="18" customHeight="1">
      <c r="A16" s="1"/>
      <c r="B16" s="1" t="s">
        <v>14</v>
      </c>
      <c r="C16" s="29" t="s">
        <v>27</v>
      </c>
      <c r="D16" s="1">
        <v>25</v>
      </c>
      <c r="E16" s="2">
        <v>5.25</v>
      </c>
      <c r="F16" s="2">
        <v>1.75</v>
      </c>
      <c r="G16" s="2">
        <v>4.5</v>
      </c>
      <c r="H16" s="2">
        <v>16.5</v>
      </c>
      <c r="I16" s="2">
        <v>100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23">
        <v>0</v>
      </c>
      <c r="P16" s="2">
        <v>0.09</v>
      </c>
      <c r="Q16" s="2">
        <v>0.42</v>
      </c>
      <c r="R16" s="23">
        <f t="shared" ref="R16" si="0">0*30/50</f>
        <v>0</v>
      </c>
      <c r="S16" s="25"/>
    </row>
    <row r="17" spans="1:19" ht="18" customHeight="1">
      <c r="A17" s="1">
        <v>382</v>
      </c>
      <c r="B17" s="1" t="s">
        <v>15</v>
      </c>
      <c r="C17" s="35" t="s">
        <v>11</v>
      </c>
      <c r="D17" s="42">
        <v>200</v>
      </c>
      <c r="E17" s="40">
        <v>16.62</v>
      </c>
      <c r="F17" s="36">
        <v>2.94</v>
      </c>
      <c r="G17" s="36">
        <v>3.42</v>
      </c>
      <c r="H17" s="36">
        <v>17.579999999999998</v>
      </c>
      <c r="I17" s="40">
        <v>118.6</v>
      </c>
      <c r="J17" s="36"/>
      <c r="K17" s="40">
        <v>152.19999999999999</v>
      </c>
      <c r="L17" s="40">
        <v>21.34</v>
      </c>
      <c r="M17" s="40">
        <v>124.56</v>
      </c>
      <c r="N17" s="40">
        <v>0.48</v>
      </c>
      <c r="O17" s="40">
        <v>24.4</v>
      </c>
      <c r="P17" s="40">
        <v>0.06</v>
      </c>
      <c r="Q17" s="37">
        <v>0.17</v>
      </c>
      <c r="R17" s="40">
        <v>1.59</v>
      </c>
      <c r="S17" s="25"/>
    </row>
    <row r="18" spans="1:19">
      <c r="A18" s="123" t="s">
        <v>12</v>
      </c>
      <c r="B18" s="123"/>
      <c r="C18" s="123"/>
      <c r="D18" s="44">
        <v>500</v>
      </c>
      <c r="E18" s="45">
        <f t="shared" ref="E18:R18" si="1">SUM(E13:E17)</f>
        <v>70.820000000000007</v>
      </c>
      <c r="F18" s="45">
        <f t="shared" si="1"/>
        <v>17.580000000000002</v>
      </c>
      <c r="G18" s="45">
        <f t="shared" si="1"/>
        <v>23.72</v>
      </c>
      <c r="H18" s="45">
        <f t="shared" si="1"/>
        <v>93.23</v>
      </c>
      <c r="I18" s="45">
        <f t="shared" si="1"/>
        <v>649.44000000000005</v>
      </c>
      <c r="J18" s="45">
        <f t="shared" si="1"/>
        <v>195</v>
      </c>
      <c r="K18" s="45">
        <f t="shared" si="1"/>
        <v>470.10999999999996</v>
      </c>
      <c r="L18" s="45">
        <f t="shared" si="1"/>
        <v>82.02</v>
      </c>
      <c r="M18" s="45">
        <f t="shared" si="1"/>
        <v>430.34999999999997</v>
      </c>
      <c r="N18" s="45">
        <f t="shared" si="1"/>
        <v>3.5100000000000002</v>
      </c>
      <c r="O18" s="45">
        <f t="shared" si="1"/>
        <v>127.46000000000001</v>
      </c>
      <c r="P18" s="45">
        <f t="shared" si="1"/>
        <v>0.35000000000000003</v>
      </c>
      <c r="Q18" s="45">
        <f t="shared" si="1"/>
        <v>1.93</v>
      </c>
      <c r="R18" s="45">
        <f t="shared" si="1"/>
        <v>2.4900000000000002</v>
      </c>
      <c r="S18" s="27"/>
    </row>
    <row r="19" spans="1:19" ht="18" customHeight="1">
      <c r="A19" s="117" t="s">
        <v>13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27"/>
    </row>
    <row r="20" spans="1:19" ht="18" customHeight="1">
      <c r="A20" s="118" t="s">
        <v>28</v>
      </c>
      <c r="B20" s="108" t="s">
        <v>0</v>
      </c>
      <c r="C20" s="118" t="s">
        <v>37</v>
      </c>
      <c r="D20" s="108" t="s">
        <v>70</v>
      </c>
      <c r="E20" s="108" t="s">
        <v>2</v>
      </c>
      <c r="F20" s="119" t="s">
        <v>58</v>
      </c>
      <c r="G20" s="119" t="s">
        <v>59</v>
      </c>
      <c r="H20" s="119" t="s">
        <v>60</v>
      </c>
      <c r="I20" s="108" t="s">
        <v>3</v>
      </c>
      <c r="J20" s="13"/>
      <c r="K20" s="7" t="s">
        <v>61</v>
      </c>
      <c r="L20" s="7"/>
      <c r="M20" s="7"/>
      <c r="N20" s="7"/>
      <c r="O20" s="108" t="s">
        <v>62</v>
      </c>
      <c r="P20" s="108"/>
      <c r="Q20" s="108"/>
      <c r="R20" s="108"/>
    </row>
    <row r="21" spans="1:19" ht="15" customHeight="1">
      <c r="A21" s="118"/>
      <c r="B21" s="108"/>
      <c r="C21" s="118"/>
      <c r="D21" s="108"/>
      <c r="E21" s="108"/>
      <c r="F21" s="121"/>
      <c r="G21" s="121"/>
      <c r="H21" s="121"/>
      <c r="I21" s="108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68</v>
      </c>
      <c r="Q21" s="26" t="s">
        <v>35</v>
      </c>
      <c r="R21" s="26" t="s">
        <v>36</v>
      </c>
      <c r="S21" s="28"/>
    </row>
    <row r="22" spans="1:19" ht="17.25" customHeight="1">
      <c r="A22" s="1">
        <v>71</v>
      </c>
      <c r="B22" s="1" t="s">
        <v>8</v>
      </c>
      <c r="C22" s="54" t="s">
        <v>76</v>
      </c>
      <c r="D22" s="1">
        <v>60</v>
      </c>
      <c r="E22" s="2">
        <v>11.36</v>
      </c>
      <c r="F22" s="81">
        <v>0.5</v>
      </c>
      <c r="G22" s="101">
        <v>0</v>
      </c>
      <c r="H22" s="81">
        <v>2</v>
      </c>
      <c r="I22" s="2">
        <v>9.6</v>
      </c>
      <c r="J22" s="62"/>
      <c r="K22" s="2">
        <v>13.8</v>
      </c>
      <c r="L22" s="23">
        <v>0</v>
      </c>
      <c r="M22" s="1">
        <v>0</v>
      </c>
      <c r="N22" s="2">
        <v>0.3</v>
      </c>
      <c r="O22" s="1">
        <v>0</v>
      </c>
      <c r="P22" s="1">
        <v>0</v>
      </c>
      <c r="Q22" s="1">
        <v>0</v>
      </c>
      <c r="R22" s="2">
        <v>3</v>
      </c>
      <c r="S22" s="28"/>
    </row>
    <row r="23" spans="1:19" ht="18" customHeight="1">
      <c r="A23" s="1">
        <v>104</v>
      </c>
      <c r="B23" s="1" t="s">
        <v>9</v>
      </c>
      <c r="C23" s="4" t="s">
        <v>21</v>
      </c>
      <c r="D23" s="36" t="s">
        <v>88</v>
      </c>
      <c r="E23" s="1">
        <v>32.909999999999997</v>
      </c>
      <c r="F23" s="2">
        <f>9*200/220</f>
        <v>8.1818181818181817</v>
      </c>
      <c r="G23" s="2">
        <f>6.3*200/220</f>
        <v>5.7272727272727275</v>
      </c>
      <c r="H23" s="2">
        <f>22.1*200/220</f>
        <v>20.09090909090909</v>
      </c>
      <c r="I23" s="2">
        <f>180.9*200/220</f>
        <v>164.45454545454547</v>
      </c>
      <c r="J23" s="73"/>
      <c r="K23" s="2">
        <f>66.15*200/220</f>
        <v>60.136363636363647</v>
      </c>
      <c r="L23" s="2">
        <f>26.5*200/220</f>
        <v>24.09090909090909</v>
      </c>
      <c r="M23" s="2">
        <f>64.1*200/220</f>
        <v>58.272727272727266</v>
      </c>
      <c r="N23" s="2">
        <f>1.38*200/220</f>
        <v>1.2545454545454546</v>
      </c>
      <c r="O23" s="2">
        <f>0.8*200/220</f>
        <v>0.72727272727272729</v>
      </c>
      <c r="P23" s="2">
        <f>9.48*200/220</f>
        <v>8.6181818181818191</v>
      </c>
      <c r="Q23" s="2">
        <f>1.3*200/220</f>
        <v>1.1818181818181819</v>
      </c>
      <c r="R23" s="2">
        <f>20.03*200/220</f>
        <v>18.209090909090911</v>
      </c>
      <c r="S23" s="28"/>
    </row>
    <row r="24" spans="1:19" ht="18" customHeight="1">
      <c r="A24" s="1">
        <v>289</v>
      </c>
      <c r="B24" s="1" t="s">
        <v>10</v>
      </c>
      <c r="C24" s="4" t="s">
        <v>89</v>
      </c>
      <c r="D24" s="1">
        <v>240</v>
      </c>
      <c r="E24" s="2">
        <v>59.05</v>
      </c>
      <c r="F24" s="2">
        <v>19.3</v>
      </c>
      <c r="G24" s="2">
        <v>24.5</v>
      </c>
      <c r="H24" s="2">
        <v>25.2</v>
      </c>
      <c r="I24" s="2">
        <v>399.1</v>
      </c>
      <c r="J24" s="59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>
      <c r="A25" s="1">
        <v>349</v>
      </c>
      <c r="B25" s="1" t="s">
        <v>14</v>
      </c>
      <c r="C25" s="4" t="s">
        <v>51</v>
      </c>
      <c r="D25" s="36">
        <v>200</v>
      </c>
      <c r="E25" s="1">
        <v>7.02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>
      <c r="A26" s="1"/>
      <c r="B26" s="1" t="s">
        <v>15</v>
      </c>
      <c r="C26" s="4" t="s">
        <v>81</v>
      </c>
      <c r="D26" s="1">
        <v>30</v>
      </c>
      <c r="E26" s="2">
        <v>2.2000000000000002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>
      <c r="A27" s="1"/>
      <c r="B27" s="1" t="s">
        <v>16</v>
      </c>
      <c r="C27" s="35" t="s">
        <v>71</v>
      </c>
      <c r="D27" s="42">
        <v>30</v>
      </c>
      <c r="E27" s="40">
        <v>2.2000000000000002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>
      <c r="A28" s="1">
        <v>386</v>
      </c>
      <c r="B28" s="1" t="s">
        <v>69</v>
      </c>
      <c r="C28" s="29" t="s">
        <v>79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>
      <c r="A29" s="123" t="s">
        <v>12</v>
      </c>
      <c r="B29" s="123"/>
      <c r="C29" s="123"/>
      <c r="D29" s="43">
        <v>888</v>
      </c>
      <c r="E29" s="69">
        <f>SUM(E22:E28)</f>
        <v>130.19</v>
      </c>
      <c r="F29" s="69">
        <f>SUM(F22:F28)</f>
        <v>35.631818181818183</v>
      </c>
      <c r="G29" s="69">
        <f t="shared" ref="G29:R29" si="2">SUM(G22:G28)</f>
        <v>31.947272727272725</v>
      </c>
      <c r="H29" s="69">
        <f t="shared" si="2"/>
        <v>112.81090909090909</v>
      </c>
      <c r="I29" s="69">
        <f t="shared" si="2"/>
        <v>885.06454545454551</v>
      </c>
      <c r="J29" s="43">
        <f t="shared" si="2"/>
        <v>0</v>
      </c>
      <c r="K29" s="69">
        <f t="shared" si="2"/>
        <v>294.71636363636367</v>
      </c>
      <c r="L29" s="69">
        <f t="shared" si="2"/>
        <v>126.25090909090909</v>
      </c>
      <c r="M29" s="69">
        <f t="shared" si="2"/>
        <v>380.01272727272732</v>
      </c>
      <c r="N29" s="69">
        <f t="shared" si="2"/>
        <v>6.2145454545454539</v>
      </c>
      <c r="O29" s="69">
        <f t="shared" si="2"/>
        <v>0.72727272727272729</v>
      </c>
      <c r="P29" s="69">
        <f t="shared" si="2"/>
        <v>9.0281818181818174</v>
      </c>
      <c r="Q29" s="43">
        <f t="shared" si="2"/>
        <v>7.3418181818181809</v>
      </c>
      <c r="R29" s="69">
        <f t="shared" si="2"/>
        <v>37.739090909090905</v>
      </c>
    </row>
    <row r="30" spans="1:19" ht="18" customHeight="1">
      <c r="A30" s="122" t="s">
        <v>18</v>
      </c>
      <c r="B30" s="122"/>
      <c r="C30" s="122"/>
      <c r="D30" s="122"/>
      <c r="E30" s="12">
        <f>E18+E29</f>
        <v>201.01</v>
      </c>
      <c r="F30" s="12">
        <f>F18+F29</f>
        <v>53.211818181818188</v>
      </c>
      <c r="G30" s="12">
        <f>G18+G29</f>
        <v>55.667272727272724</v>
      </c>
      <c r="H30" s="12">
        <f>H18+H29</f>
        <v>206.04090909090911</v>
      </c>
      <c r="I30" s="12">
        <f>I18+I29</f>
        <v>1534.5045454545457</v>
      </c>
      <c r="J30" s="59"/>
      <c r="K30" s="12">
        <f t="shared" ref="K30:R30" si="3">K18+K29</f>
        <v>764.82636363636357</v>
      </c>
      <c r="L30" s="12">
        <f t="shared" si="3"/>
        <v>208.27090909090907</v>
      </c>
      <c r="M30" s="12">
        <f t="shared" si="3"/>
        <v>810.36272727272728</v>
      </c>
      <c r="N30" s="12">
        <f t="shared" si="3"/>
        <v>9.7245454545454546</v>
      </c>
      <c r="O30" s="12">
        <f t="shared" si="3"/>
        <v>128.18727272727273</v>
      </c>
      <c r="P30" s="12">
        <f t="shared" si="3"/>
        <v>9.3781818181818171</v>
      </c>
      <c r="Q30" s="12">
        <f t="shared" si="3"/>
        <v>9.2718181818181815</v>
      </c>
      <c r="R30" s="12">
        <f t="shared" si="3"/>
        <v>40.229090909090907</v>
      </c>
    </row>
    <row r="31" spans="1:19" ht="18" customHeight="1">
      <c r="A31" s="89"/>
      <c r="B31" s="89"/>
      <c r="C31" s="89"/>
      <c r="D31" s="89"/>
      <c r="E31" s="90"/>
      <c r="F31" s="90"/>
      <c r="G31" s="90"/>
      <c r="H31" s="90"/>
      <c r="I31" s="90"/>
      <c r="J31" s="96"/>
      <c r="K31" s="90"/>
      <c r="L31" s="90"/>
      <c r="M31" s="90"/>
      <c r="N31" s="90"/>
      <c r="O31" s="90"/>
      <c r="P31" s="90"/>
      <c r="Q31" s="90"/>
      <c r="R31" s="90"/>
    </row>
    <row r="32" spans="1:19" ht="18" customHeight="1">
      <c r="A32" s="89"/>
      <c r="B32" s="89"/>
      <c r="C32" s="89"/>
      <c r="D32" s="89"/>
      <c r="E32" s="90"/>
      <c r="F32" s="90"/>
      <c r="G32" s="90"/>
      <c r="H32" s="90"/>
      <c r="I32" s="90"/>
      <c r="J32" s="96"/>
      <c r="K32" s="90"/>
      <c r="L32" s="90"/>
      <c r="M32" s="90"/>
      <c r="N32" s="90"/>
      <c r="O32" s="90"/>
      <c r="P32" s="90"/>
      <c r="Q32" s="90"/>
      <c r="R32" s="90"/>
    </row>
    <row r="33" spans="1:35" ht="15" customHeight="1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>
      <c r="A34" s="136" t="s">
        <v>39</v>
      </c>
      <c r="B34" s="136"/>
      <c r="C34" s="136"/>
      <c r="D34" s="14"/>
      <c r="E34" s="16"/>
      <c r="F34" s="16"/>
      <c r="G34" s="16"/>
      <c r="H34" s="16"/>
      <c r="I34" s="115" t="s">
        <v>104</v>
      </c>
      <c r="J34" s="115"/>
      <c r="K34" s="115"/>
      <c r="L34" s="115"/>
      <c r="M34" s="115"/>
      <c r="N34" s="115"/>
      <c r="O34" s="115"/>
      <c r="P34" s="115"/>
      <c r="Q34" s="115"/>
      <c r="R34" s="115"/>
    </row>
    <row r="35" spans="1:35" ht="15" customHeight="1">
      <c r="A35" s="137" t="s">
        <v>50</v>
      </c>
      <c r="B35" s="137"/>
      <c r="C35" s="137"/>
      <c r="D35" s="14"/>
      <c r="E35" s="16"/>
      <c r="F35" s="16"/>
      <c r="G35" s="128" t="s">
        <v>132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</row>
    <row r="36" spans="1:35" ht="15" customHeight="1">
      <c r="A36" s="138" t="s">
        <v>108</v>
      </c>
      <c r="B36" s="138"/>
      <c r="C36" s="138"/>
      <c r="D36" s="14"/>
      <c r="E36" s="16"/>
      <c r="F36" s="16"/>
      <c r="G36" s="16"/>
      <c r="H36" s="16"/>
      <c r="I36" s="128" t="s">
        <v>118</v>
      </c>
      <c r="J36" s="128"/>
      <c r="K36" s="128"/>
      <c r="L36" s="128"/>
      <c r="M36" s="128"/>
      <c r="N36" s="128"/>
      <c r="O36" s="128"/>
      <c r="P36" s="128"/>
      <c r="Q36" s="128"/>
      <c r="R36" s="128"/>
    </row>
    <row r="37" spans="1:35" ht="15" customHeight="1">
      <c r="A37" s="139" t="s">
        <v>102</v>
      </c>
      <c r="B37" s="139"/>
      <c r="C37" s="139"/>
      <c r="D37" s="14"/>
      <c r="E37" s="16"/>
      <c r="F37" s="16"/>
      <c r="G37" s="16"/>
      <c r="H37" s="16"/>
      <c r="I37" s="114" t="s">
        <v>138</v>
      </c>
      <c r="J37" s="128"/>
      <c r="K37" s="128"/>
      <c r="L37" s="128"/>
      <c r="M37" s="128"/>
      <c r="N37" s="128"/>
      <c r="O37" s="128"/>
      <c r="P37" s="128"/>
      <c r="Q37" s="128"/>
      <c r="R37" s="128"/>
    </row>
    <row r="38" spans="1:35" ht="18.75" customHeight="1">
      <c r="A38" s="110" t="s">
        <v>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35" ht="15" customHeight="1">
      <c r="A39" s="107" t="s">
        <v>6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1:35" ht="15" customHeight="1">
      <c r="A40" s="109" t="s">
        <v>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1:35" ht="18" customHeight="1">
      <c r="A41" s="160" t="s">
        <v>40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>
      <c r="A42" s="117" t="s">
        <v>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>
      <c r="A43" s="118" t="s">
        <v>28</v>
      </c>
      <c r="B43" s="108" t="s">
        <v>0</v>
      </c>
      <c r="C43" s="118" t="s">
        <v>37</v>
      </c>
      <c r="D43" s="108" t="s">
        <v>72</v>
      </c>
      <c r="E43" s="108" t="s">
        <v>2</v>
      </c>
      <c r="F43" s="118" t="s">
        <v>58</v>
      </c>
      <c r="G43" s="118" t="s">
        <v>59</v>
      </c>
      <c r="H43" s="118" t="s">
        <v>60</v>
      </c>
      <c r="I43" s="108" t="s">
        <v>3</v>
      </c>
      <c r="J43" s="13"/>
      <c r="K43" s="7" t="s">
        <v>61</v>
      </c>
      <c r="L43" s="7"/>
      <c r="M43" s="7"/>
      <c r="N43" s="7"/>
      <c r="O43" s="108" t="s">
        <v>62</v>
      </c>
      <c r="P43" s="108"/>
      <c r="Q43" s="108"/>
      <c r="R43" s="108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>
      <c r="A44" s="118"/>
      <c r="B44" s="108"/>
      <c r="C44" s="118"/>
      <c r="D44" s="108"/>
      <c r="E44" s="108"/>
      <c r="F44" s="118"/>
      <c r="G44" s="118"/>
      <c r="H44" s="118"/>
      <c r="I44" s="108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68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.75" customHeight="1">
      <c r="A45" s="1">
        <v>71</v>
      </c>
      <c r="B45" s="1" t="s">
        <v>8</v>
      </c>
      <c r="C45" s="54" t="s">
        <v>76</v>
      </c>
      <c r="D45" s="1">
        <v>60</v>
      </c>
      <c r="E45" s="2">
        <v>11.36</v>
      </c>
      <c r="F45" s="81">
        <v>0.5</v>
      </c>
      <c r="G45" s="101">
        <v>0</v>
      </c>
      <c r="H45" s="81">
        <v>2</v>
      </c>
      <c r="I45" s="2">
        <v>9.6</v>
      </c>
      <c r="J45" s="62"/>
      <c r="K45" s="2">
        <v>13.8</v>
      </c>
      <c r="L45" s="23">
        <v>0</v>
      </c>
      <c r="M45" s="1">
        <v>0</v>
      </c>
      <c r="N45" s="2">
        <v>0.3</v>
      </c>
      <c r="O45" s="1">
        <v>0</v>
      </c>
      <c r="P45" s="1">
        <v>0</v>
      </c>
      <c r="Q45" s="1">
        <v>0</v>
      </c>
      <c r="R45" s="2">
        <v>3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.75" customHeight="1">
      <c r="A46" s="39">
        <v>291</v>
      </c>
      <c r="B46" s="1" t="s">
        <v>9</v>
      </c>
      <c r="C46" s="6" t="s">
        <v>128</v>
      </c>
      <c r="D46" s="1">
        <v>240</v>
      </c>
      <c r="E46" s="2">
        <v>73.73</v>
      </c>
      <c r="F46" s="2">
        <v>28.8</v>
      </c>
      <c r="G46" s="2">
        <v>36.700000000000003</v>
      </c>
      <c r="H46" s="2">
        <v>46.6</v>
      </c>
      <c r="I46" s="2">
        <v>632.20000000000005</v>
      </c>
      <c r="J46" s="2"/>
      <c r="K46" s="2">
        <v>62.3</v>
      </c>
      <c r="L46" s="2">
        <v>65.5</v>
      </c>
      <c r="M46" s="2">
        <v>275.3</v>
      </c>
      <c r="N46" s="2">
        <v>3.1</v>
      </c>
      <c r="O46" s="2">
        <v>66.3</v>
      </c>
      <c r="P46" s="23">
        <v>0</v>
      </c>
      <c r="Q46" s="23">
        <v>0</v>
      </c>
      <c r="R46" s="2">
        <v>1.4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.75" customHeight="1">
      <c r="A47" s="1"/>
      <c r="B47" s="1" t="s">
        <v>10</v>
      </c>
      <c r="C47" s="35" t="s">
        <v>67</v>
      </c>
      <c r="D47" s="36">
        <v>40</v>
      </c>
      <c r="E47" s="40">
        <v>2.93</v>
      </c>
      <c r="F47" s="40">
        <v>3.16</v>
      </c>
      <c r="G47" s="40">
        <v>0.4</v>
      </c>
      <c r="H47" s="40">
        <v>19.32</v>
      </c>
      <c r="I47" s="40">
        <v>93.52</v>
      </c>
      <c r="J47" s="76"/>
      <c r="K47" s="40">
        <v>9.1999999999999993</v>
      </c>
      <c r="L47" s="40">
        <v>13.2</v>
      </c>
      <c r="M47" s="40">
        <v>34.799999999999997</v>
      </c>
      <c r="N47" s="40">
        <v>0.44</v>
      </c>
      <c r="O47" s="38">
        <v>0</v>
      </c>
      <c r="P47" s="40">
        <v>0.04</v>
      </c>
      <c r="Q47" s="40">
        <v>0.09</v>
      </c>
      <c r="R47" s="40">
        <v>0.1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>
      <c r="A48" s="1">
        <v>376</v>
      </c>
      <c r="B48" s="1" t="s">
        <v>14</v>
      </c>
      <c r="C48" s="29" t="s">
        <v>17</v>
      </c>
      <c r="D48" s="1">
        <v>200</v>
      </c>
      <c r="E48" s="2">
        <v>1.89</v>
      </c>
      <c r="F48" s="2">
        <v>0.1</v>
      </c>
      <c r="G48" s="1">
        <v>0</v>
      </c>
      <c r="H48" s="2">
        <v>15</v>
      </c>
      <c r="I48" s="2">
        <v>60</v>
      </c>
      <c r="J48" s="29"/>
      <c r="K48" s="2">
        <v>5</v>
      </c>
      <c r="L48" s="23">
        <v>0</v>
      </c>
      <c r="M48" s="23">
        <v>0</v>
      </c>
      <c r="N48" s="2">
        <v>2</v>
      </c>
      <c r="O48" s="23">
        <v>0</v>
      </c>
      <c r="P48" s="23">
        <v>0</v>
      </c>
      <c r="Q48" s="23">
        <v>0</v>
      </c>
      <c r="R48" s="23">
        <v>0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18" customHeight="1">
      <c r="A49" s="123" t="s">
        <v>12</v>
      </c>
      <c r="B49" s="123"/>
      <c r="C49" s="123"/>
      <c r="D49" s="41">
        <f>SUM(D45:D48)</f>
        <v>540</v>
      </c>
      <c r="E49" s="12">
        <f t="shared" ref="E49:R49" si="4">SUM(E45:E48)</f>
        <v>89.910000000000011</v>
      </c>
      <c r="F49" s="12">
        <f t="shared" si="4"/>
        <v>32.56</v>
      </c>
      <c r="G49" s="12">
        <f t="shared" si="4"/>
        <v>37.1</v>
      </c>
      <c r="H49" s="12">
        <f t="shared" si="4"/>
        <v>82.92</v>
      </c>
      <c r="I49" s="12">
        <f t="shared" si="4"/>
        <v>795.32</v>
      </c>
      <c r="J49" s="26">
        <f t="shared" si="4"/>
        <v>0</v>
      </c>
      <c r="K49" s="12">
        <f t="shared" si="4"/>
        <v>90.3</v>
      </c>
      <c r="L49" s="12">
        <f t="shared" si="4"/>
        <v>78.7</v>
      </c>
      <c r="M49" s="12">
        <f t="shared" si="4"/>
        <v>310.10000000000002</v>
      </c>
      <c r="N49" s="12">
        <f t="shared" si="4"/>
        <v>5.84</v>
      </c>
      <c r="O49" s="12">
        <f t="shared" si="4"/>
        <v>66.3</v>
      </c>
      <c r="P49" s="12">
        <f t="shared" si="4"/>
        <v>0.04</v>
      </c>
      <c r="Q49" s="12">
        <f t="shared" si="4"/>
        <v>0.09</v>
      </c>
      <c r="R49" s="12">
        <f t="shared" si="4"/>
        <v>4.5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ht="18" customHeight="1">
      <c r="A50" s="117" t="s">
        <v>13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35" ht="18" customHeight="1">
      <c r="A51" s="118" t="s">
        <v>28</v>
      </c>
      <c r="B51" s="108" t="s">
        <v>0</v>
      </c>
      <c r="C51" s="118" t="s">
        <v>37</v>
      </c>
      <c r="D51" s="108" t="s">
        <v>70</v>
      </c>
      <c r="E51" s="108" t="s">
        <v>2</v>
      </c>
      <c r="F51" s="119" t="s">
        <v>58</v>
      </c>
      <c r="G51" s="119" t="s">
        <v>59</v>
      </c>
      <c r="H51" s="119" t="s">
        <v>60</v>
      </c>
      <c r="I51" s="108" t="s">
        <v>3</v>
      </c>
      <c r="J51" s="13"/>
      <c r="K51" s="7" t="s">
        <v>61</v>
      </c>
      <c r="L51" s="7"/>
      <c r="M51" s="7"/>
      <c r="N51" s="7"/>
      <c r="O51" s="108" t="s">
        <v>62</v>
      </c>
      <c r="P51" s="108"/>
      <c r="Q51" s="108"/>
      <c r="R51" s="108"/>
    </row>
    <row r="52" spans="1:35" ht="15" customHeight="1">
      <c r="A52" s="118"/>
      <c r="B52" s="108"/>
      <c r="C52" s="118"/>
      <c r="D52" s="108"/>
      <c r="E52" s="108"/>
      <c r="F52" s="121"/>
      <c r="G52" s="121"/>
      <c r="H52" s="121"/>
      <c r="I52" s="108"/>
      <c r="J52" s="13"/>
      <c r="K52" s="33" t="s">
        <v>29</v>
      </c>
      <c r="L52" s="26" t="s">
        <v>30</v>
      </c>
      <c r="M52" s="26" t="s">
        <v>31</v>
      </c>
      <c r="N52" s="26" t="s">
        <v>32</v>
      </c>
      <c r="O52" s="26" t="s">
        <v>33</v>
      </c>
      <c r="P52" s="26" t="s">
        <v>68</v>
      </c>
      <c r="Q52" s="26" t="s">
        <v>35</v>
      </c>
      <c r="R52" s="26" t="s">
        <v>36</v>
      </c>
    </row>
    <row r="53" spans="1:35" ht="18" customHeight="1">
      <c r="A53" s="1">
        <v>71</v>
      </c>
      <c r="B53" s="39">
        <v>1</v>
      </c>
      <c r="C53" s="52" t="s">
        <v>75</v>
      </c>
      <c r="D53" s="1">
        <v>60</v>
      </c>
      <c r="E53" s="2">
        <v>16.28</v>
      </c>
      <c r="F53" s="72">
        <v>0.72</v>
      </c>
      <c r="G53" s="72">
        <v>0.12</v>
      </c>
      <c r="H53" s="56">
        <v>2.76</v>
      </c>
      <c r="I53" s="2">
        <v>15.6</v>
      </c>
      <c r="J53" s="29"/>
      <c r="K53" s="2">
        <v>8.4</v>
      </c>
      <c r="L53" s="2">
        <v>12</v>
      </c>
      <c r="M53" s="23">
        <v>0</v>
      </c>
      <c r="N53" s="1">
        <v>0.48</v>
      </c>
      <c r="O53" s="23">
        <v>0</v>
      </c>
      <c r="P53" s="23">
        <v>0</v>
      </c>
      <c r="Q53" s="23">
        <v>0</v>
      </c>
      <c r="R53" s="2">
        <v>10.5</v>
      </c>
    </row>
    <row r="54" spans="1:35" ht="17.25" customHeight="1">
      <c r="A54" s="1">
        <v>82</v>
      </c>
      <c r="B54" s="1" t="s">
        <v>9</v>
      </c>
      <c r="C54" s="62" t="s">
        <v>83</v>
      </c>
      <c r="D54" s="1">
        <v>200</v>
      </c>
      <c r="E54" s="2">
        <v>10.85</v>
      </c>
      <c r="F54" s="2">
        <v>1.8</v>
      </c>
      <c r="G54" s="2">
        <v>4.9000000000000004</v>
      </c>
      <c r="H54" s="2">
        <v>15.2</v>
      </c>
      <c r="I54" s="2">
        <v>112.3</v>
      </c>
      <c r="J54" s="59"/>
      <c r="K54" s="2">
        <v>85.9</v>
      </c>
      <c r="L54" s="2">
        <v>10.6</v>
      </c>
      <c r="M54" s="2">
        <v>21.8</v>
      </c>
      <c r="N54" s="2">
        <v>0.9</v>
      </c>
      <c r="O54" s="2">
        <v>1</v>
      </c>
      <c r="P54" s="2">
        <v>5</v>
      </c>
      <c r="Q54" s="2">
        <v>0.3</v>
      </c>
      <c r="R54" s="2">
        <v>12.9</v>
      </c>
    </row>
    <row r="55" spans="1:35" ht="18" customHeight="1">
      <c r="A55" s="1">
        <v>234</v>
      </c>
      <c r="B55" s="1" t="s">
        <v>10</v>
      </c>
      <c r="C55" s="6" t="s">
        <v>53</v>
      </c>
      <c r="D55" s="1" t="s">
        <v>92</v>
      </c>
      <c r="E55" s="1">
        <v>34.92</v>
      </c>
      <c r="F55" s="2">
        <v>12.7</v>
      </c>
      <c r="G55" s="2">
        <v>16.2</v>
      </c>
      <c r="H55" s="2">
        <v>10.1</v>
      </c>
      <c r="I55" s="2">
        <v>236.6</v>
      </c>
      <c r="J55" s="32"/>
      <c r="K55" s="2">
        <v>126.1</v>
      </c>
      <c r="L55" s="23">
        <v>0</v>
      </c>
      <c r="M55" s="23">
        <v>0</v>
      </c>
      <c r="N55" s="2">
        <v>0.9</v>
      </c>
      <c r="O55" s="23">
        <v>0</v>
      </c>
      <c r="P55" s="2">
        <v>0.2</v>
      </c>
      <c r="Q55" s="23">
        <v>0</v>
      </c>
      <c r="R55" s="2">
        <v>6.1</v>
      </c>
      <c r="S55" s="25"/>
    </row>
    <row r="56" spans="1:35" ht="18" customHeight="1">
      <c r="A56" s="1">
        <v>312</v>
      </c>
      <c r="B56" s="1" t="s">
        <v>14</v>
      </c>
      <c r="C56" s="5" t="s">
        <v>134</v>
      </c>
      <c r="D56" s="1">
        <v>150</v>
      </c>
      <c r="E56" s="1">
        <v>22.31</v>
      </c>
      <c r="F56" s="2">
        <v>3.1</v>
      </c>
      <c r="G56" s="2">
        <v>5.0999999999999996</v>
      </c>
      <c r="H56" s="2">
        <v>18.57</v>
      </c>
      <c r="I56" s="2">
        <v>132.6</v>
      </c>
      <c r="J56" s="74"/>
      <c r="K56" s="2">
        <v>170.4</v>
      </c>
      <c r="L56" s="2">
        <v>16.649999999999999</v>
      </c>
      <c r="M56" s="2">
        <v>109.98</v>
      </c>
      <c r="N56" s="2">
        <v>0.37</v>
      </c>
      <c r="O56" s="2">
        <v>0.27</v>
      </c>
      <c r="P56" s="2">
        <v>0.05</v>
      </c>
      <c r="Q56" s="2">
        <v>0.12</v>
      </c>
      <c r="R56" s="2">
        <v>1.51</v>
      </c>
      <c r="S56" s="25"/>
    </row>
    <row r="57" spans="1:35" ht="18" customHeight="1">
      <c r="A57" s="1"/>
      <c r="B57" s="1" t="s">
        <v>15</v>
      </c>
      <c r="C57" s="4" t="s">
        <v>57</v>
      </c>
      <c r="D57" s="1">
        <v>200</v>
      </c>
      <c r="E57" s="2">
        <v>14</v>
      </c>
      <c r="F57" s="2">
        <v>0.2</v>
      </c>
      <c r="G57" s="2">
        <v>0</v>
      </c>
      <c r="H57" s="2">
        <v>3.9</v>
      </c>
      <c r="I57" s="2">
        <v>16</v>
      </c>
      <c r="J57" s="32"/>
      <c r="K57" s="2">
        <v>0.24</v>
      </c>
      <c r="L57" s="2">
        <v>0.2</v>
      </c>
      <c r="M57" s="2">
        <v>0.5</v>
      </c>
      <c r="N57" s="2">
        <v>7</v>
      </c>
      <c r="O57" s="23">
        <v>0</v>
      </c>
      <c r="P57" s="2">
        <v>0.1</v>
      </c>
      <c r="Q57" s="23">
        <v>0</v>
      </c>
      <c r="R57" s="2">
        <v>6</v>
      </c>
      <c r="S57" s="25"/>
    </row>
    <row r="58" spans="1:35" ht="18" customHeight="1">
      <c r="A58" s="1"/>
      <c r="B58" s="1" t="s">
        <v>16</v>
      </c>
      <c r="C58" s="4" t="s">
        <v>81</v>
      </c>
      <c r="D58" s="1">
        <v>30</v>
      </c>
      <c r="E58" s="2">
        <v>2.2000000000000002</v>
      </c>
      <c r="F58" s="2">
        <v>1.68</v>
      </c>
      <c r="G58" s="2">
        <v>0.33</v>
      </c>
      <c r="H58" s="2">
        <v>14.82</v>
      </c>
      <c r="I58" s="2">
        <v>68.97</v>
      </c>
      <c r="J58" s="32"/>
      <c r="K58" s="2">
        <v>6.9</v>
      </c>
      <c r="L58" s="2">
        <v>7.5</v>
      </c>
      <c r="M58" s="2">
        <v>31.799999999999997</v>
      </c>
      <c r="N58" s="2">
        <v>0.92999999999999994</v>
      </c>
      <c r="O58" s="23">
        <v>0</v>
      </c>
      <c r="P58" s="2">
        <v>0.03</v>
      </c>
      <c r="Q58" s="23">
        <v>0</v>
      </c>
      <c r="R58" s="23">
        <v>0</v>
      </c>
      <c r="S58" s="25"/>
    </row>
    <row r="59" spans="1:35" ht="18" customHeight="1">
      <c r="A59" s="1"/>
      <c r="B59" s="1" t="s">
        <v>69</v>
      </c>
      <c r="C59" s="29" t="s">
        <v>71</v>
      </c>
      <c r="D59" s="1">
        <v>30</v>
      </c>
      <c r="E59" s="40">
        <v>2.2000000000000002</v>
      </c>
      <c r="F59" s="2">
        <v>2.37</v>
      </c>
      <c r="G59" s="2">
        <v>0.3</v>
      </c>
      <c r="H59" s="2">
        <v>14.49</v>
      </c>
      <c r="I59" s="2">
        <v>70.14</v>
      </c>
      <c r="J59" s="29"/>
      <c r="K59" s="2">
        <v>6.8999999999999995</v>
      </c>
      <c r="L59" s="2">
        <v>9.8999999999999986</v>
      </c>
      <c r="M59" s="2">
        <v>26.099999999999998</v>
      </c>
      <c r="N59" s="2">
        <v>0.33</v>
      </c>
      <c r="O59" s="23">
        <v>0</v>
      </c>
      <c r="P59" s="2">
        <v>0.03</v>
      </c>
      <c r="Q59" s="23">
        <v>0</v>
      </c>
      <c r="R59" s="23">
        <v>0</v>
      </c>
      <c r="S59" s="25"/>
    </row>
    <row r="60" spans="1:35" ht="18" customHeight="1">
      <c r="A60" s="1">
        <v>386</v>
      </c>
      <c r="B60" s="1" t="s">
        <v>78</v>
      </c>
      <c r="C60" s="29" t="s">
        <v>80</v>
      </c>
      <c r="D60" s="1">
        <v>100</v>
      </c>
      <c r="E60" s="2">
        <v>15.45</v>
      </c>
      <c r="F60" s="2">
        <v>2.7</v>
      </c>
      <c r="G60" s="2">
        <v>2.5</v>
      </c>
      <c r="H60" s="2">
        <v>10.8</v>
      </c>
      <c r="I60" s="2">
        <v>79</v>
      </c>
      <c r="J60" s="29"/>
      <c r="K60" s="2">
        <v>121</v>
      </c>
      <c r="L60" s="2">
        <v>15</v>
      </c>
      <c r="M60" s="2">
        <v>94</v>
      </c>
      <c r="N60" s="2">
        <v>0.1</v>
      </c>
      <c r="O60" s="2">
        <v>20</v>
      </c>
      <c r="P60" s="2">
        <v>4.4999999999999998E-2</v>
      </c>
      <c r="Q60" s="2">
        <v>0.1</v>
      </c>
      <c r="R60" s="2">
        <v>0.9</v>
      </c>
      <c r="S60" s="25"/>
    </row>
    <row r="61" spans="1:35" ht="18" customHeight="1">
      <c r="A61" s="123" t="s">
        <v>12</v>
      </c>
      <c r="B61" s="123"/>
      <c r="C61" s="123"/>
      <c r="D61" s="41">
        <v>865</v>
      </c>
      <c r="E61" s="71">
        <f>SUM(E53:E60)</f>
        <v>118.21000000000001</v>
      </c>
      <c r="F61" s="41">
        <f>SUM(F53:F60)</f>
        <v>25.27</v>
      </c>
      <c r="G61" s="41">
        <f t="shared" ref="G61:R61" si="5">SUM(G53:G60)</f>
        <v>29.45</v>
      </c>
      <c r="H61" s="41">
        <f t="shared" si="5"/>
        <v>90.639999999999986</v>
      </c>
      <c r="I61" s="41">
        <f t="shared" si="5"/>
        <v>731.21</v>
      </c>
      <c r="J61" s="41">
        <f t="shared" si="5"/>
        <v>0</v>
      </c>
      <c r="K61" s="41">
        <f t="shared" si="5"/>
        <v>525.83999999999992</v>
      </c>
      <c r="L61" s="71">
        <f t="shared" si="5"/>
        <v>71.849999999999994</v>
      </c>
      <c r="M61" s="71">
        <f t="shared" si="5"/>
        <v>284.17999999999995</v>
      </c>
      <c r="N61" s="41">
        <f t="shared" si="5"/>
        <v>11.01</v>
      </c>
      <c r="O61" s="71">
        <f t="shared" si="5"/>
        <v>21.27</v>
      </c>
      <c r="P61" s="71">
        <f t="shared" si="5"/>
        <v>5.4550000000000001</v>
      </c>
      <c r="Q61" s="71">
        <f t="shared" si="5"/>
        <v>0.52</v>
      </c>
      <c r="R61" s="71">
        <f t="shared" si="5"/>
        <v>37.910000000000004</v>
      </c>
    </row>
    <row r="62" spans="1:35" ht="18" customHeight="1">
      <c r="A62" s="122" t="s">
        <v>18</v>
      </c>
      <c r="B62" s="122"/>
      <c r="C62" s="122"/>
      <c r="D62" s="122"/>
      <c r="E62" s="12">
        <f>E49+E61</f>
        <v>208.12</v>
      </c>
      <c r="F62" s="12">
        <f>F49+F61</f>
        <v>57.83</v>
      </c>
      <c r="G62" s="12">
        <f>G49+G61</f>
        <v>66.55</v>
      </c>
      <c r="H62" s="12">
        <f>H49+H61</f>
        <v>173.56</v>
      </c>
      <c r="I62" s="12">
        <f>I49+I61</f>
        <v>1526.5300000000002</v>
      </c>
      <c r="J62" s="59"/>
      <c r="K62" s="12">
        <f t="shared" ref="K62:R62" si="6">K49+K61</f>
        <v>616.13999999999987</v>
      </c>
      <c r="L62" s="12">
        <f t="shared" si="6"/>
        <v>150.55000000000001</v>
      </c>
      <c r="M62" s="12">
        <f t="shared" si="6"/>
        <v>594.28</v>
      </c>
      <c r="N62" s="12">
        <f t="shared" si="6"/>
        <v>16.850000000000001</v>
      </c>
      <c r="O62" s="12">
        <f t="shared" si="6"/>
        <v>87.57</v>
      </c>
      <c r="P62" s="12">
        <f t="shared" si="6"/>
        <v>5.4950000000000001</v>
      </c>
      <c r="Q62" s="12">
        <f t="shared" si="6"/>
        <v>0.61</v>
      </c>
      <c r="R62" s="12">
        <f t="shared" si="6"/>
        <v>42.410000000000004</v>
      </c>
    </row>
    <row r="63" spans="1:35" ht="15" customHeight="1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35" ht="15" customHeight="1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>
      <c r="A65" s="14"/>
      <c r="B65" s="14"/>
      <c r="C65" s="14"/>
      <c r="D65" s="14"/>
      <c r="E65" s="15"/>
      <c r="F65" s="16"/>
      <c r="G65" s="16"/>
      <c r="H65" s="16"/>
      <c r="I65" s="16"/>
      <c r="J65" s="18"/>
      <c r="K65" s="16"/>
      <c r="L65" s="15"/>
      <c r="M65" s="16"/>
      <c r="N65" s="16"/>
      <c r="O65" s="16"/>
      <c r="P65" s="15"/>
      <c r="Q65" s="15"/>
      <c r="R65" s="15"/>
    </row>
    <row r="66" spans="1:20" ht="15" customHeight="1">
      <c r="A66" s="111" t="s">
        <v>39</v>
      </c>
      <c r="B66" s="111"/>
      <c r="C66" s="111"/>
      <c r="D66" s="89"/>
      <c r="E66" s="92"/>
      <c r="F66" s="90"/>
      <c r="G66" s="90"/>
      <c r="H66" s="90"/>
      <c r="I66" s="93"/>
      <c r="J66" s="93"/>
      <c r="K66" s="161" t="s">
        <v>110</v>
      </c>
      <c r="L66" s="161"/>
      <c r="M66" s="161"/>
      <c r="N66" s="161"/>
      <c r="O66" s="161"/>
      <c r="P66" s="161"/>
      <c r="Q66" s="161"/>
      <c r="R66" s="161"/>
      <c r="S66" s="87"/>
      <c r="T66" s="87"/>
    </row>
    <row r="67" spans="1:20" ht="15" customHeight="1">
      <c r="A67" s="135" t="s">
        <v>50</v>
      </c>
      <c r="B67" s="135"/>
      <c r="C67" s="135"/>
      <c r="D67" s="89"/>
      <c r="E67" s="92"/>
      <c r="F67" s="90"/>
      <c r="G67" s="90"/>
      <c r="H67" s="90"/>
      <c r="I67" s="91"/>
      <c r="J67" s="91"/>
      <c r="K67" s="162" t="s">
        <v>133</v>
      </c>
      <c r="L67" s="162"/>
      <c r="M67" s="162"/>
      <c r="N67" s="162"/>
      <c r="O67" s="162"/>
      <c r="P67" s="162"/>
      <c r="Q67" s="162"/>
      <c r="R67" s="162"/>
      <c r="S67" s="88"/>
      <c r="T67" s="88"/>
    </row>
    <row r="68" spans="1:20" ht="15" customHeight="1">
      <c r="A68" s="132" t="s">
        <v>107</v>
      </c>
      <c r="B68" s="132"/>
      <c r="C68" s="132"/>
      <c r="D68" s="89"/>
      <c r="E68" s="92"/>
      <c r="F68" s="90"/>
      <c r="G68" s="90"/>
      <c r="H68" s="90"/>
      <c r="I68" s="128" t="s">
        <v>119</v>
      </c>
      <c r="J68" s="128"/>
      <c r="K68" s="128"/>
      <c r="L68" s="128"/>
      <c r="M68" s="128"/>
      <c r="N68" s="128"/>
      <c r="O68" s="128"/>
      <c r="P68" s="128"/>
      <c r="Q68" s="128"/>
      <c r="R68" s="128"/>
      <c r="S68" s="88"/>
      <c r="T68" s="88"/>
    </row>
    <row r="69" spans="1:20" ht="15" customHeight="1">
      <c r="A69" s="127" t="s">
        <v>102</v>
      </c>
      <c r="B69" s="127"/>
      <c r="C69" s="127"/>
      <c r="D69" s="89"/>
      <c r="E69" s="92"/>
      <c r="F69" s="90"/>
      <c r="G69" s="90"/>
      <c r="H69" s="90"/>
      <c r="I69" s="114" t="s">
        <v>138</v>
      </c>
      <c r="J69" s="128"/>
      <c r="K69" s="128"/>
      <c r="L69" s="128"/>
      <c r="M69" s="128"/>
      <c r="N69" s="128"/>
      <c r="O69" s="128"/>
      <c r="P69" s="128"/>
      <c r="Q69" s="128"/>
      <c r="R69" s="128"/>
      <c r="S69" s="88"/>
      <c r="T69" s="88"/>
    </row>
    <row r="70" spans="1:20" ht="21" customHeight="1">
      <c r="A70" s="163" t="s">
        <v>5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88"/>
      <c r="T70" s="88"/>
    </row>
    <row r="71" spans="1:20" ht="15" customHeight="1">
      <c r="A71" s="107" t="s">
        <v>6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88"/>
      <c r="T71" s="88"/>
    </row>
    <row r="72" spans="1:20" ht="15" customHeight="1">
      <c r="A72" s="109" t="s">
        <v>7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88"/>
      <c r="T72" s="88"/>
    </row>
    <row r="73" spans="1:20" ht="18" customHeight="1">
      <c r="A73" s="124" t="s">
        <v>73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6"/>
    </row>
    <row r="74" spans="1:20" ht="18" customHeight="1">
      <c r="A74" s="117" t="s">
        <v>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20" ht="18" customHeight="1">
      <c r="A75" s="119" t="s">
        <v>28</v>
      </c>
      <c r="B75" s="105" t="s">
        <v>0</v>
      </c>
      <c r="C75" s="119" t="s">
        <v>37</v>
      </c>
      <c r="D75" s="105" t="s">
        <v>72</v>
      </c>
      <c r="E75" s="105" t="s">
        <v>2</v>
      </c>
      <c r="F75" s="119" t="s">
        <v>58</v>
      </c>
      <c r="G75" s="119" t="s">
        <v>59</v>
      </c>
      <c r="H75" s="119" t="s">
        <v>60</v>
      </c>
      <c r="I75" s="105" t="s">
        <v>3</v>
      </c>
      <c r="J75" s="13"/>
      <c r="K75" s="7" t="s">
        <v>61</v>
      </c>
      <c r="L75" s="7"/>
      <c r="M75" s="7"/>
      <c r="N75" s="7"/>
      <c r="O75" s="165" t="s">
        <v>62</v>
      </c>
      <c r="P75" s="166"/>
      <c r="Q75" s="166"/>
      <c r="R75" s="167"/>
    </row>
    <row r="76" spans="1:20" ht="18" customHeight="1">
      <c r="A76" s="120"/>
      <c r="B76" s="164"/>
      <c r="C76" s="120"/>
      <c r="D76" s="164"/>
      <c r="E76" s="164"/>
      <c r="F76" s="120"/>
      <c r="G76" s="120"/>
      <c r="H76" s="120"/>
      <c r="I76" s="164"/>
      <c r="J76" s="13"/>
      <c r="K76" s="108" t="s">
        <v>29</v>
      </c>
      <c r="L76" s="108" t="s">
        <v>30</v>
      </c>
      <c r="M76" s="108" t="s">
        <v>31</v>
      </c>
      <c r="N76" s="108" t="s">
        <v>32</v>
      </c>
      <c r="O76" s="108" t="s">
        <v>33</v>
      </c>
      <c r="P76" s="108" t="s">
        <v>68</v>
      </c>
      <c r="Q76" s="108" t="s">
        <v>35</v>
      </c>
      <c r="R76" s="108" t="s">
        <v>36</v>
      </c>
    </row>
    <row r="77" spans="1:20" ht="15" customHeight="1">
      <c r="A77" s="121"/>
      <c r="B77" s="106"/>
      <c r="C77" s="121"/>
      <c r="D77" s="106"/>
      <c r="E77" s="106"/>
      <c r="F77" s="121"/>
      <c r="G77" s="121"/>
      <c r="H77" s="121"/>
      <c r="I77" s="106"/>
      <c r="J77" s="13"/>
      <c r="K77" s="108"/>
      <c r="L77" s="108"/>
      <c r="M77" s="108"/>
      <c r="N77" s="108"/>
      <c r="O77" s="108"/>
      <c r="P77" s="108"/>
      <c r="Q77" s="108"/>
      <c r="R77" s="108"/>
    </row>
    <row r="78" spans="1:20" ht="15" customHeight="1">
      <c r="A78" s="1">
        <v>219</v>
      </c>
      <c r="B78" s="1" t="s">
        <v>8</v>
      </c>
      <c r="C78" s="50" t="s">
        <v>139</v>
      </c>
      <c r="D78" s="36" t="s">
        <v>140</v>
      </c>
      <c r="E78" s="2">
        <v>90.96</v>
      </c>
      <c r="F78" s="2">
        <f>10.8*150/70</f>
        <v>23.142857142857142</v>
      </c>
      <c r="G78" s="2">
        <f>8.97*150/70</f>
        <v>19.221428571428572</v>
      </c>
      <c r="H78" s="2">
        <f>17.14*150/70</f>
        <v>36.728571428571428</v>
      </c>
      <c r="I78" s="2">
        <f>193*150/70</f>
        <v>413.57142857142856</v>
      </c>
      <c r="J78" s="62"/>
      <c r="K78" s="2">
        <f>140.7*150/70</f>
        <v>301.5</v>
      </c>
      <c r="L78" s="2">
        <f>18.34*150/70</f>
        <v>39.299999999999997</v>
      </c>
      <c r="M78" s="2">
        <f>156.88*150/70</f>
        <v>336.17142857142858</v>
      </c>
      <c r="N78" s="2">
        <f>0.38*150/70</f>
        <v>0.81428571428571428</v>
      </c>
      <c r="O78" s="2">
        <f>36.9*150/70</f>
        <v>79.071428571428569</v>
      </c>
      <c r="P78" s="2">
        <v>4.2000000000000003E-2</v>
      </c>
      <c r="Q78" s="2">
        <v>0.31</v>
      </c>
      <c r="R78" s="2">
        <f>0.33*150/70</f>
        <v>0.70714285714285718</v>
      </c>
    </row>
    <row r="79" spans="1:20" ht="18.75" customHeight="1">
      <c r="A79" s="1">
        <v>376</v>
      </c>
      <c r="B79" s="1" t="s">
        <v>9</v>
      </c>
      <c r="C79" s="35" t="s">
        <v>17</v>
      </c>
      <c r="D79" s="1">
        <v>200</v>
      </c>
      <c r="E79" s="2">
        <v>1.89</v>
      </c>
      <c r="F79" s="2">
        <v>0.1</v>
      </c>
      <c r="G79" s="23">
        <v>0</v>
      </c>
      <c r="H79" s="2">
        <v>15</v>
      </c>
      <c r="I79" s="2">
        <v>60</v>
      </c>
      <c r="J79" s="59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>
      <c r="A80" s="70"/>
      <c r="B80" s="36" t="s">
        <v>10</v>
      </c>
      <c r="C80" s="54" t="s">
        <v>135</v>
      </c>
      <c r="D80" s="36">
        <v>153</v>
      </c>
      <c r="E80" s="40">
        <v>45.81</v>
      </c>
      <c r="F80" s="40">
        <v>1.2</v>
      </c>
      <c r="G80" s="36">
        <v>0</v>
      </c>
      <c r="H80" s="40">
        <v>20</v>
      </c>
      <c r="I80" s="40">
        <v>79.5</v>
      </c>
      <c r="J80" s="51"/>
      <c r="K80" s="40">
        <v>55.5</v>
      </c>
      <c r="L80" s="40">
        <v>18</v>
      </c>
      <c r="M80" s="38">
        <v>0</v>
      </c>
      <c r="N80" s="40">
        <v>1.2</v>
      </c>
      <c r="O80" s="38">
        <v>0</v>
      </c>
      <c r="P80" s="40">
        <v>0.3</v>
      </c>
      <c r="Q80" s="38">
        <v>0</v>
      </c>
      <c r="R80" s="40">
        <v>0.5</v>
      </c>
    </row>
    <row r="81" spans="1:19" ht="18" customHeight="1">
      <c r="A81" s="141" t="s">
        <v>12</v>
      </c>
      <c r="B81" s="142"/>
      <c r="C81" s="143"/>
      <c r="D81" s="41">
        <v>503</v>
      </c>
      <c r="E81" s="12">
        <f t="shared" ref="E81:R81" si="7">SUM(E78:E80)</f>
        <v>138.66</v>
      </c>
      <c r="F81" s="12">
        <f t="shared" si="7"/>
        <v>24.442857142857143</v>
      </c>
      <c r="G81" s="12">
        <f t="shared" si="7"/>
        <v>19.221428571428572</v>
      </c>
      <c r="H81" s="12">
        <f t="shared" si="7"/>
        <v>71.728571428571428</v>
      </c>
      <c r="I81" s="12">
        <f t="shared" si="7"/>
        <v>553.07142857142856</v>
      </c>
      <c r="J81" s="12">
        <f t="shared" si="7"/>
        <v>0</v>
      </c>
      <c r="K81" s="12">
        <f t="shared" si="7"/>
        <v>362</v>
      </c>
      <c r="L81" s="12">
        <f t="shared" si="7"/>
        <v>57.3</v>
      </c>
      <c r="M81" s="12">
        <f t="shared" si="7"/>
        <v>336.17142857142858</v>
      </c>
      <c r="N81" s="12">
        <f t="shared" si="7"/>
        <v>4.0142857142857142</v>
      </c>
      <c r="O81" s="12">
        <f t="shared" si="7"/>
        <v>79.071428571428569</v>
      </c>
      <c r="P81" s="12">
        <f t="shared" si="7"/>
        <v>0.34199999999999997</v>
      </c>
      <c r="Q81" s="12">
        <f t="shared" si="7"/>
        <v>0.31</v>
      </c>
      <c r="R81" s="12">
        <f t="shared" si="7"/>
        <v>1.2071428571428573</v>
      </c>
    </row>
    <row r="82" spans="1:19" ht="18" customHeight="1">
      <c r="A82" s="117" t="s">
        <v>13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29"/>
    </row>
    <row r="83" spans="1:19" ht="18" customHeight="1">
      <c r="A83" s="118" t="s">
        <v>28</v>
      </c>
      <c r="B83" s="108" t="s">
        <v>0</v>
      </c>
      <c r="C83" s="118" t="s">
        <v>37</v>
      </c>
      <c r="D83" s="108" t="s">
        <v>72</v>
      </c>
      <c r="E83" s="108" t="s">
        <v>2</v>
      </c>
      <c r="F83" s="119" t="s">
        <v>58</v>
      </c>
      <c r="G83" s="119" t="s">
        <v>59</v>
      </c>
      <c r="H83" s="119" t="s">
        <v>60</v>
      </c>
      <c r="I83" s="108" t="s">
        <v>3</v>
      </c>
      <c r="J83" s="13"/>
      <c r="K83" s="7" t="s">
        <v>61</v>
      </c>
      <c r="L83" s="7"/>
      <c r="M83" s="7"/>
      <c r="N83" s="7"/>
      <c r="O83" s="108" t="s">
        <v>62</v>
      </c>
      <c r="P83" s="108"/>
      <c r="Q83" s="108"/>
      <c r="R83" s="108"/>
    </row>
    <row r="84" spans="1:19" ht="15" customHeight="1">
      <c r="A84" s="118"/>
      <c r="B84" s="108"/>
      <c r="C84" s="118"/>
      <c r="D84" s="108"/>
      <c r="E84" s="108"/>
      <c r="F84" s="121"/>
      <c r="G84" s="121"/>
      <c r="H84" s="121"/>
      <c r="I84" s="108"/>
      <c r="J84" s="13"/>
      <c r="K84" s="33" t="s">
        <v>29</v>
      </c>
      <c r="L84" s="26" t="s">
        <v>30</v>
      </c>
      <c r="M84" s="26" t="s">
        <v>31</v>
      </c>
      <c r="N84" s="26" t="s">
        <v>32</v>
      </c>
      <c r="O84" s="26" t="s">
        <v>66</v>
      </c>
      <c r="P84" s="26" t="s">
        <v>34</v>
      </c>
      <c r="Q84" s="26" t="s">
        <v>35</v>
      </c>
      <c r="R84" s="26" t="s">
        <v>36</v>
      </c>
    </row>
    <row r="85" spans="1:19" ht="18" customHeight="1">
      <c r="A85" s="1">
        <v>45</v>
      </c>
      <c r="B85" s="1" t="s">
        <v>8</v>
      </c>
      <c r="C85" s="49" t="s">
        <v>123</v>
      </c>
      <c r="D85" s="1">
        <v>60</v>
      </c>
      <c r="E85" s="1">
        <v>5.65</v>
      </c>
      <c r="F85" s="81">
        <v>0.8</v>
      </c>
      <c r="G85" s="81">
        <v>2.8</v>
      </c>
      <c r="H85" s="81">
        <v>6.2</v>
      </c>
      <c r="I85" s="2">
        <v>52.8</v>
      </c>
      <c r="J85" s="73"/>
      <c r="K85" s="2">
        <v>22.4</v>
      </c>
      <c r="L85" s="2">
        <v>9.1</v>
      </c>
      <c r="M85" s="2">
        <v>16.600000000000001</v>
      </c>
      <c r="N85" s="2">
        <v>0.3</v>
      </c>
      <c r="O85" s="23">
        <v>0</v>
      </c>
      <c r="P85" s="23">
        <v>0</v>
      </c>
      <c r="Q85" s="23">
        <v>0</v>
      </c>
      <c r="R85" s="2">
        <v>19.5</v>
      </c>
    </row>
    <row r="86" spans="1:19" ht="18" customHeight="1">
      <c r="A86" s="1">
        <v>101</v>
      </c>
      <c r="B86" s="1" t="s">
        <v>9</v>
      </c>
      <c r="C86" s="5" t="s">
        <v>49</v>
      </c>
      <c r="D86" s="1">
        <v>200</v>
      </c>
      <c r="E86" s="2">
        <v>7.92</v>
      </c>
      <c r="F86" s="2">
        <v>2</v>
      </c>
      <c r="G86" s="2">
        <v>2.7</v>
      </c>
      <c r="H86" s="2">
        <v>20.9</v>
      </c>
      <c r="I86" s="2">
        <v>116.3</v>
      </c>
      <c r="J86" s="59"/>
      <c r="K86" s="2">
        <v>23.1</v>
      </c>
      <c r="L86" s="2">
        <v>25</v>
      </c>
      <c r="M86" s="2">
        <v>62.6</v>
      </c>
      <c r="N86" s="2">
        <v>0.9</v>
      </c>
      <c r="O86" s="23">
        <v>0</v>
      </c>
      <c r="P86" s="2">
        <v>0.1</v>
      </c>
      <c r="Q86" s="2">
        <v>0</v>
      </c>
      <c r="R86" s="2">
        <v>8.25</v>
      </c>
    </row>
    <row r="87" spans="1:19" ht="18" customHeight="1">
      <c r="A87" s="1">
        <v>260</v>
      </c>
      <c r="B87" s="1" t="s">
        <v>10</v>
      </c>
      <c r="C87" s="6" t="s">
        <v>93</v>
      </c>
      <c r="D87" s="1" t="s">
        <v>90</v>
      </c>
      <c r="E87" s="1">
        <v>143.91999999999999</v>
      </c>
      <c r="F87" s="2">
        <v>18.510000000000002</v>
      </c>
      <c r="G87" s="2">
        <v>7.71</v>
      </c>
      <c r="H87" s="1">
        <v>4.54</v>
      </c>
      <c r="I87" s="2">
        <v>160.80000000000001</v>
      </c>
      <c r="J87" s="32"/>
      <c r="K87" s="2">
        <v>18.940000000000001</v>
      </c>
      <c r="L87" s="2">
        <v>20.14</v>
      </c>
      <c r="M87" s="2">
        <v>150.68</v>
      </c>
      <c r="N87" s="2">
        <v>1.71</v>
      </c>
      <c r="O87" s="23">
        <v>0</v>
      </c>
      <c r="P87" s="2">
        <v>0.26</v>
      </c>
      <c r="Q87" s="23">
        <v>0</v>
      </c>
      <c r="R87" s="2">
        <v>0.94</v>
      </c>
    </row>
    <row r="88" spans="1:19" ht="18" customHeight="1">
      <c r="A88" s="1">
        <v>309</v>
      </c>
      <c r="B88" s="36" t="s">
        <v>14</v>
      </c>
      <c r="C88" s="49" t="s">
        <v>82</v>
      </c>
      <c r="D88" s="1">
        <v>150</v>
      </c>
      <c r="E88" s="2">
        <v>12.02</v>
      </c>
      <c r="F88" s="1">
        <v>5.52</v>
      </c>
      <c r="G88" s="2">
        <v>4.5</v>
      </c>
      <c r="H88" s="2">
        <v>26.45</v>
      </c>
      <c r="I88" s="2">
        <v>168.45</v>
      </c>
      <c r="J88" s="75"/>
      <c r="K88" s="2">
        <v>4.8600000000000003</v>
      </c>
      <c r="L88" s="2">
        <v>21.12</v>
      </c>
      <c r="M88" s="2">
        <v>37.17</v>
      </c>
      <c r="N88" s="2">
        <v>1.1025</v>
      </c>
      <c r="O88" s="23">
        <v>0</v>
      </c>
      <c r="P88" s="2">
        <v>5.2500000000000005E-2</v>
      </c>
      <c r="Q88" s="2">
        <v>0.78</v>
      </c>
      <c r="R88" s="2">
        <v>0</v>
      </c>
    </row>
    <row r="89" spans="1:19" ht="18" customHeight="1">
      <c r="A89" s="1">
        <v>1041</v>
      </c>
      <c r="B89" s="1" t="s">
        <v>15</v>
      </c>
      <c r="C89" s="4" t="s">
        <v>54</v>
      </c>
      <c r="D89" s="1">
        <v>200</v>
      </c>
      <c r="E89" s="2">
        <v>8.8000000000000007</v>
      </c>
      <c r="F89" s="2">
        <v>0.1</v>
      </c>
      <c r="G89" s="23">
        <v>0</v>
      </c>
      <c r="H89" s="2">
        <v>27.1</v>
      </c>
      <c r="I89" s="2">
        <v>108.6</v>
      </c>
      <c r="J89" s="74"/>
      <c r="K89" s="2">
        <v>23.52</v>
      </c>
      <c r="L89" s="2">
        <v>0</v>
      </c>
      <c r="M89" s="75">
        <v>0</v>
      </c>
      <c r="N89" s="2">
        <v>0.24</v>
      </c>
      <c r="O89" s="24">
        <v>0</v>
      </c>
      <c r="P89" s="75">
        <v>0.03</v>
      </c>
      <c r="Q89" s="75">
        <v>0</v>
      </c>
      <c r="R89" s="75">
        <v>12.9</v>
      </c>
      <c r="S89" s="25"/>
    </row>
    <row r="90" spans="1:19" ht="18" customHeight="1">
      <c r="A90" s="1"/>
      <c r="B90" s="1" t="s">
        <v>16</v>
      </c>
      <c r="C90" s="4" t="s">
        <v>81</v>
      </c>
      <c r="D90" s="1">
        <v>30</v>
      </c>
      <c r="E90" s="2">
        <v>2.2000000000000002</v>
      </c>
      <c r="F90" s="2">
        <v>1.68</v>
      </c>
      <c r="G90" s="2">
        <v>0.33</v>
      </c>
      <c r="H90" s="2">
        <v>14.82</v>
      </c>
      <c r="I90" s="2">
        <v>68.97</v>
      </c>
      <c r="J90" s="59"/>
      <c r="K90" s="2">
        <v>6.9</v>
      </c>
      <c r="L90" s="2">
        <v>7.5</v>
      </c>
      <c r="M90" s="2">
        <v>31.799999999999997</v>
      </c>
      <c r="N90" s="2">
        <v>0.92999999999999994</v>
      </c>
      <c r="O90" s="23">
        <v>0</v>
      </c>
      <c r="P90" s="2">
        <v>0.03</v>
      </c>
      <c r="Q90" s="23">
        <v>0</v>
      </c>
      <c r="R90" s="23">
        <v>0</v>
      </c>
      <c r="S90" s="25"/>
    </row>
    <row r="91" spans="1:19" ht="18" customHeight="1">
      <c r="A91" s="1"/>
      <c r="B91" s="1" t="s">
        <v>69</v>
      </c>
      <c r="C91" s="29" t="s">
        <v>71</v>
      </c>
      <c r="D91" s="1">
        <v>30</v>
      </c>
      <c r="E91" s="40">
        <v>2.2000000000000002</v>
      </c>
      <c r="F91" s="2">
        <v>2.37</v>
      </c>
      <c r="G91" s="2">
        <v>0.3</v>
      </c>
      <c r="H91" s="2">
        <v>14.49</v>
      </c>
      <c r="I91" s="2">
        <v>70.14</v>
      </c>
      <c r="J91" s="59"/>
      <c r="K91" s="2">
        <v>6.8999999999999995</v>
      </c>
      <c r="L91" s="2">
        <v>9.8999999999999986</v>
      </c>
      <c r="M91" s="2">
        <v>26.099999999999998</v>
      </c>
      <c r="N91" s="2">
        <v>0.33</v>
      </c>
      <c r="O91" s="23">
        <v>0</v>
      </c>
      <c r="P91" s="2">
        <v>0.03</v>
      </c>
      <c r="Q91" s="23">
        <v>0</v>
      </c>
      <c r="R91" s="23">
        <v>0</v>
      </c>
      <c r="S91" s="25"/>
    </row>
    <row r="92" spans="1:19" ht="18" customHeight="1">
      <c r="A92" s="1">
        <v>385</v>
      </c>
      <c r="B92" s="1" t="s">
        <v>78</v>
      </c>
      <c r="C92" s="29" t="s">
        <v>144</v>
      </c>
      <c r="D92" s="1">
        <v>200</v>
      </c>
      <c r="E92" s="2">
        <v>26.38</v>
      </c>
      <c r="F92" s="2">
        <v>5.8</v>
      </c>
      <c r="G92" s="2">
        <v>6.6</v>
      </c>
      <c r="H92" s="2">
        <v>9.9</v>
      </c>
      <c r="I92" s="2">
        <v>122</v>
      </c>
      <c r="J92" s="59"/>
      <c r="K92" s="2">
        <v>215.22</v>
      </c>
      <c r="L92" s="2">
        <v>23.62</v>
      </c>
      <c r="M92" s="2">
        <v>151.91999999999999</v>
      </c>
      <c r="N92" s="2">
        <v>0.16</v>
      </c>
      <c r="O92" s="2">
        <v>0.04</v>
      </c>
      <c r="P92" s="2">
        <v>0.06</v>
      </c>
      <c r="Q92" s="23">
        <v>0</v>
      </c>
      <c r="R92" s="2">
        <v>1.1000000000000001</v>
      </c>
      <c r="S92" s="25"/>
    </row>
    <row r="93" spans="1:19" ht="18" customHeight="1">
      <c r="A93" s="123" t="s">
        <v>12</v>
      </c>
      <c r="B93" s="123"/>
      <c r="C93" s="123"/>
      <c r="D93" s="26">
        <v>990</v>
      </c>
      <c r="E93" s="12">
        <f t="shared" ref="E93" si="8">SUM(E85:E92)</f>
        <v>209.08999999999997</v>
      </c>
      <c r="F93" s="12">
        <f>SUM(F85:F92)</f>
        <v>36.78</v>
      </c>
      <c r="G93" s="12">
        <f t="shared" ref="G93:R93" si="9">SUM(G85:G92)</f>
        <v>24.939999999999998</v>
      </c>
      <c r="H93" s="12">
        <f t="shared" si="9"/>
        <v>124.39999999999999</v>
      </c>
      <c r="I93" s="12">
        <f t="shared" si="9"/>
        <v>868.06</v>
      </c>
      <c r="J93" s="12">
        <f t="shared" si="9"/>
        <v>0</v>
      </c>
      <c r="K93" s="12">
        <f t="shared" si="9"/>
        <v>321.84000000000003</v>
      </c>
      <c r="L93" s="12">
        <f t="shared" si="9"/>
        <v>116.38</v>
      </c>
      <c r="M93" s="12">
        <f t="shared" si="9"/>
        <v>476.87</v>
      </c>
      <c r="N93" s="12">
        <f t="shared" si="9"/>
        <v>5.6725000000000003</v>
      </c>
      <c r="O93" s="12">
        <f t="shared" si="9"/>
        <v>0.04</v>
      </c>
      <c r="P93" s="12">
        <f t="shared" si="9"/>
        <v>0.5625</v>
      </c>
      <c r="Q93" s="12">
        <f t="shared" si="9"/>
        <v>0.78</v>
      </c>
      <c r="R93" s="12">
        <f t="shared" si="9"/>
        <v>42.690000000000005</v>
      </c>
    </row>
    <row r="94" spans="1:19" ht="18" customHeight="1">
      <c r="A94" s="122" t="s">
        <v>18</v>
      </c>
      <c r="B94" s="122"/>
      <c r="C94" s="122"/>
      <c r="D94" s="122"/>
      <c r="E94" s="12">
        <f t="shared" ref="E94:R94" si="10">E81+E93</f>
        <v>347.75</v>
      </c>
      <c r="F94" s="12">
        <f t="shared" si="10"/>
        <v>61.222857142857144</v>
      </c>
      <c r="G94" s="12">
        <f t="shared" si="10"/>
        <v>44.161428571428573</v>
      </c>
      <c r="H94" s="12">
        <f t="shared" si="10"/>
        <v>196.12857142857143</v>
      </c>
      <c r="I94" s="12">
        <f t="shared" si="10"/>
        <v>1421.1314285714284</v>
      </c>
      <c r="J94" s="12">
        <f t="shared" si="10"/>
        <v>0</v>
      </c>
      <c r="K94" s="12">
        <f t="shared" si="10"/>
        <v>683.84</v>
      </c>
      <c r="L94" s="12">
        <f t="shared" si="10"/>
        <v>173.68</v>
      </c>
      <c r="M94" s="12">
        <f t="shared" si="10"/>
        <v>813.04142857142858</v>
      </c>
      <c r="N94" s="12">
        <f t="shared" si="10"/>
        <v>9.6867857142857154</v>
      </c>
      <c r="O94" s="12">
        <f t="shared" si="10"/>
        <v>79.111428571428576</v>
      </c>
      <c r="P94" s="12">
        <f t="shared" si="10"/>
        <v>0.90449999999999997</v>
      </c>
      <c r="Q94" s="12">
        <f t="shared" si="10"/>
        <v>1.0900000000000001</v>
      </c>
      <c r="R94" s="12">
        <f t="shared" si="10"/>
        <v>43.89714285714286</v>
      </c>
    </row>
    <row r="95" spans="1:19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>
      <c r="A97" s="14"/>
      <c r="B97" s="14"/>
      <c r="C97" s="14"/>
      <c r="D97" s="14"/>
      <c r="E97" s="15"/>
      <c r="F97" s="16"/>
      <c r="G97" s="16"/>
      <c r="H97" s="17"/>
      <c r="I97" s="17"/>
      <c r="J97" s="18"/>
      <c r="K97" s="15"/>
      <c r="L97" s="15"/>
      <c r="M97" s="15"/>
      <c r="N97" s="15"/>
      <c r="O97" s="16"/>
      <c r="P97" s="16"/>
      <c r="Q97" s="15"/>
      <c r="R97" s="16"/>
    </row>
    <row r="98" spans="1:18" ht="18" customHeight="1">
      <c r="A98" s="111" t="s">
        <v>39</v>
      </c>
      <c r="B98" s="111"/>
      <c r="C98" s="111"/>
      <c r="D98" s="89"/>
      <c r="E98" s="92"/>
      <c r="F98" s="90"/>
      <c r="G98" s="90"/>
      <c r="H98" s="94"/>
      <c r="I98" s="94"/>
      <c r="J98" s="95"/>
      <c r="K98" s="133" t="s">
        <v>111</v>
      </c>
      <c r="L98" s="133"/>
      <c r="M98" s="133"/>
      <c r="N98" s="133"/>
      <c r="O98" s="133"/>
      <c r="P98" s="133"/>
      <c r="Q98" s="133"/>
      <c r="R98" s="133"/>
    </row>
    <row r="99" spans="1:18">
      <c r="A99" s="135" t="s">
        <v>50</v>
      </c>
      <c r="B99" s="135"/>
      <c r="C99" s="135"/>
      <c r="D99" s="89"/>
      <c r="E99" s="92"/>
      <c r="F99" s="90"/>
      <c r="G99" s="90"/>
      <c r="H99" s="94"/>
      <c r="I99" s="134" t="s">
        <v>133</v>
      </c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1:18">
      <c r="A100" s="132" t="s">
        <v>106</v>
      </c>
      <c r="B100" s="132"/>
      <c r="C100" s="132"/>
      <c r="D100" s="89"/>
      <c r="E100" s="92"/>
      <c r="F100" s="140" t="s">
        <v>120</v>
      </c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18">
      <c r="A101" s="127" t="s">
        <v>102</v>
      </c>
      <c r="B101" s="127"/>
      <c r="C101" s="127"/>
      <c r="D101" s="89"/>
      <c r="E101" s="92"/>
      <c r="F101" s="90"/>
      <c r="G101" s="91" t="s">
        <v>122</v>
      </c>
      <c r="H101" s="114" t="s">
        <v>138</v>
      </c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1:18" ht="16.5" customHeight="1">
      <c r="A102" s="110" t="s">
        <v>5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1:18" ht="15.75">
      <c r="A103" s="107" t="s">
        <v>6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1:18" ht="15.75">
      <c r="A104" s="109" t="s">
        <v>7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1:18" ht="18" customHeight="1">
      <c r="A105" s="124" t="s">
        <v>42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6"/>
    </row>
    <row r="106" spans="1:18" ht="18" customHeight="1">
      <c r="A106" s="117" t="s">
        <v>4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</row>
    <row r="107" spans="1:18" ht="26.45" customHeight="1">
      <c r="A107" s="118" t="s">
        <v>28</v>
      </c>
      <c r="B107" s="108" t="s">
        <v>0</v>
      </c>
      <c r="C107" s="118" t="s">
        <v>37</v>
      </c>
      <c r="D107" s="108" t="s">
        <v>70</v>
      </c>
      <c r="E107" s="108" t="s">
        <v>2</v>
      </c>
      <c r="F107" s="119" t="s">
        <v>58</v>
      </c>
      <c r="G107" s="119" t="s">
        <v>59</v>
      </c>
      <c r="H107" s="119" t="s">
        <v>60</v>
      </c>
      <c r="I107" s="108" t="s">
        <v>3</v>
      </c>
      <c r="J107" s="13"/>
      <c r="K107" s="7" t="s">
        <v>61</v>
      </c>
      <c r="L107" s="7"/>
      <c r="M107" s="7"/>
      <c r="N107" s="7"/>
      <c r="O107" s="108" t="s">
        <v>62</v>
      </c>
      <c r="P107" s="108"/>
      <c r="Q107" s="108"/>
      <c r="R107" s="108"/>
    </row>
    <row r="108" spans="1:18" ht="12.6" customHeight="1">
      <c r="A108" s="118"/>
      <c r="B108" s="108"/>
      <c r="C108" s="118"/>
      <c r="D108" s="108"/>
      <c r="E108" s="108"/>
      <c r="F108" s="121"/>
      <c r="G108" s="121"/>
      <c r="H108" s="121"/>
      <c r="I108" s="108"/>
      <c r="J108" s="13"/>
      <c r="K108" s="33" t="s">
        <v>29</v>
      </c>
      <c r="L108" s="26" t="s">
        <v>30</v>
      </c>
      <c r="M108" s="26" t="s">
        <v>31</v>
      </c>
      <c r="N108" s="26" t="s">
        <v>32</v>
      </c>
      <c r="O108" s="26" t="s">
        <v>33</v>
      </c>
      <c r="P108" s="26" t="s">
        <v>68</v>
      </c>
      <c r="Q108" s="26" t="s">
        <v>35</v>
      </c>
      <c r="R108" s="26" t="s">
        <v>36</v>
      </c>
    </row>
    <row r="109" spans="1:18" ht="28.5" customHeight="1">
      <c r="A109" s="1">
        <v>181</v>
      </c>
      <c r="B109" s="1" t="s">
        <v>8</v>
      </c>
      <c r="C109" s="50" t="s">
        <v>86</v>
      </c>
      <c r="D109" s="36" t="s">
        <v>124</v>
      </c>
      <c r="E109" s="2">
        <v>22.22</v>
      </c>
      <c r="F109" s="1">
        <v>4.54</v>
      </c>
      <c r="G109" s="1">
        <v>9.81</v>
      </c>
      <c r="H109" s="2">
        <v>30.36</v>
      </c>
      <c r="I109" s="2">
        <v>227.45</v>
      </c>
      <c r="J109" s="29"/>
      <c r="K109" s="2">
        <v>187.62</v>
      </c>
      <c r="L109" s="2">
        <v>22.94</v>
      </c>
      <c r="M109" s="2">
        <v>152.38</v>
      </c>
      <c r="N109" s="2">
        <v>0.28999999999999998</v>
      </c>
      <c r="O109" s="2">
        <v>35.83</v>
      </c>
      <c r="P109" s="2">
        <v>0.1</v>
      </c>
      <c r="Q109" s="23">
        <v>0</v>
      </c>
      <c r="R109" s="2">
        <v>1.07</v>
      </c>
    </row>
    <row r="110" spans="1:18" ht="17.25" customHeight="1">
      <c r="A110" s="1">
        <v>209</v>
      </c>
      <c r="B110" s="1" t="s">
        <v>9</v>
      </c>
      <c r="C110" s="29" t="s">
        <v>125</v>
      </c>
      <c r="D110" s="36">
        <v>40</v>
      </c>
      <c r="E110" s="2">
        <v>15</v>
      </c>
      <c r="F110" s="2">
        <v>5.08</v>
      </c>
      <c r="G110" s="2">
        <v>4.5999999999999996</v>
      </c>
      <c r="H110" s="2">
        <v>0.28000000000000003</v>
      </c>
      <c r="I110" s="2">
        <v>63</v>
      </c>
      <c r="J110" s="29"/>
      <c r="K110" s="2">
        <v>22</v>
      </c>
      <c r="L110" s="2">
        <v>4.8</v>
      </c>
      <c r="M110" s="2">
        <v>76.8</v>
      </c>
      <c r="N110" s="2">
        <v>1</v>
      </c>
      <c r="O110" s="2">
        <v>100</v>
      </c>
      <c r="P110" s="2">
        <v>0.03</v>
      </c>
      <c r="Q110" s="2">
        <v>0.08</v>
      </c>
      <c r="R110" s="23">
        <v>0</v>
      </c>
    </row>
    <row r="111" spans="1:18" ht="17.25" customHeight="1">
      <c r="A111" s="1">
        <v>14</v>
      </c>
      <c r="B111" s="1" t="s">
        <v>10</v>
      </c>
      <c r="C111" s="50" t="s">
        <v>141</v>
      </c>
      <c r="D111" s="36">
        <v>10</v>
      </c>
      <c r="E111" s="40">
        <v>14</v>
      </c>
      <c r="F111" s="36">
        <v>0.1</v>
      </c>
      <c r="G111" s="37">
        <v>8.1999999999999993</v>
      </c>
      <c r="H111" s="36">
        <v>0.1</v>
      </c>
      <c r="I111" s="37">
        <v>75</v>
      </c>
      <c r="J111" s="51"/>
      <c r="K111" s="37">
        <v>2.4</v>
      </c>
      <c r="L111" s="38">
        <v>0</v>
      </c>
      <c r="M111" s="37">
        <v>3</v>
      </c>
      <c r="N111" s="36">
        <v>0</v>
      </c>
      <c r="O111" s="37">
        <v>40</v>
      </c>
      <c r="P111" s="38">
        <v>0</v>
      </c>
      <c r="Q111" s="38">
        <v>0</v>
      </c>
      <c r="R111" s="38">
        <v>0</v>
      </c>
    </row>
    <row r="112" spans="1:18" ht="17.25" customHeight="1">
      <c r="A112" s="30"/>
      <c r="B112" s="1" t="s">
        <v>14</v>
      </c>
      <c r="C112" s="58" t="s">
        <v>67</v>
      </c>
      <c r="D112" s="67">
        <v>80</v>
      </c>
      <c r="E112" s="2">
        <v>5.87</v>
      </c>
      <c r="F112" s="2">
        <v>6.32</v>
      </c>
      <c r="G112" s="2">
        <v>0.8</v>
      </c>
      <c r="H112" s="2">
        <v>38.64</v>
      </c>
      <c r="I112" s="2">
        <v>187.04</v>
      </c>
      <c r="J112" s="59"/>
      <c r="K112" s="2">
        <v>18.399999999999999</v>
      </c>
      <c r="L112" s="2">
        <v>26.4</v>
      </c>
      <c r="M112" s="2">
        <v>69.599999999999994</v>
      </c>
      <c r="N112" s="2">
        <v>0.88</v>
      </c>
      <c r="O112" s="2">
        <v>0</v>
      </c>
      <c r="P112" s="2">
        <v>0.08</v>
      </c>
      <c r="Q112" s="2">
        <v>0.18</v>
      </c>
      <c r="R112" s="2">
        <v>0.2</v>
      </c>
    </row>
    <row r="113" spans="1:18" ht="18" customHeight="1">
      <c r="A113" s="1">
        <v>379</v>
      </c>
      <c r="B113" s="1" t="s">
        <v>15</v>
      </c>
      <c r="C113" s="6" t="s">
        <v>19</v>
      </c>
      <c r="D113" s="1">
        <v>200</v>
      </c>
      <c r="E113" s="2">
        <v>17.45</v>
      </c>
      <c r="F113" s="2">
        <v>3.6</v>
      </c>
      <c r="G113" s="2">
        <v>2.7</v>
      </c>
      <c r="H113" s="2">
        <v>28.3</v>
      </c>
      <c r="I113" s="2">
        <v>151.80000000000001</v>
      </c>
      <c r="J113" s="75"/>
      <c r="K113" s="2">
        <v>100.3</v>
      </c>
      <c r="L113" s="2">
        <v>11.7</v>
      </c>
      <c r="M113" s="2">
        <v>75</v>
      </c>
      <c r="N113" s="2">
        <v>0.1</v>
      </c>
      <c r="O113" s="23">
        <v>0</v>
      </c>
      <c r="P113" s="2">
        <v>4.7</v>
      </c>
      <c r="Q113" s="2">
        <v>0.1</v>
      </c>
      <c r="R113" s="2">
        <v>1.1000000000000001</v>
      </c>
    </row>
    <row r="114" spans="1:18" ht="18" customHeight="1">
      <c r="A114" s="123" t="s">
        <v>12</v>
      </c>
      <c r="B114" s="123"/>
      <c r="C114" s="123"/>
      <c r="D114" s="26">
        <v>535</v>
      </c>
      <c r="E114" s="12">
        <f t="shared" ref="E114:R114" si="11">SUM(E109:E113)</f>
        <v>74.539999999999992</v>
      </c>
      <c r="F114" s="12">
        <f t="shared" si="11"/>
        <v>19.64</v>
      </c>
      <c r="G114" s="12">
        <f t="shared" si="11"/>
        <v>26.11</v>
      </c>
      <c r="H114" s="12">
        <f t="shared" si="11"/>
        <v>97.679999999999993</v>
      </c>
      <c r="I114" s="12">
        <f t="shared" si="11"/>
        <v>704.29</v>
      </c>
      <c r="J114" s="12">
        <f t="shared" si="11"/>
        <v>0</v>
      </c>
      <c r="K114" s="12">
        <f t="shared" si="11"/>
        <v>330.72</v>
      </c>
      <c r="L114" s="12">
        <f t="shared" si="11"/>
        <v>65.84</v>
      </c>
      <c r="M114" s="12">
        <f t="shared" si="11"/>
        <v>376.78</v>
      </c>
      <c r="N114" s="12">
        <f t="shared" si="11"/>
        <v>2.27</v>
      </c>
      <c r="O114" s="12">
        <f t="shared" si="11"/>
        <v>175.82999999999998</v>
      </c>
      <c r="P114" s="12">
        <f t="shared" si="11"/>
        <v>4.91</v>
      </c>
      <c r="Q114" s="12">
        <f t="shared" si="11"/>
        <v>0.36</v>
      </c>
      <c r="R114" s="12">
        <f t="shared" si="11"/>
        <v>2.37</v>
      </c>
    </row>
    <row r="115" spans="1:18" ht="18" customHeight="1">
      <c r="A115" s="129" t="s">
        <v>13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1"/>
    </row>
    <row r="116" spans="1:18" ht="18" customHeight="1">
      <c r="A116" s="118"/>
      <c r="B116" s="108" t="s">
        <v>0</v>
      </c>
      <c r="C116" s="118" t="s">
        <v>37</v>
      </c>
      <c r="D116" s="108" t="s">
        <v>70</v>
      </c>
      <c r="E116" s="108" t="s">
        <v>2</v>
      </c>
      <c r="F116" s="119" t="s">
        <v>58</v>
      </c>
      <c r="G116" s="119" t="s">
        <v>59</v>
      </c>
      <c r="H116" s="119" t="s">
        <v>60</v>
      </c>
      <c r="I116" s="108" t="s">
        <v>3</v>
      </c>
      <c r="J116" s="13"/>
      <c r="K116" s="7" t="s">
        <v>61</v>
      </c>
      <c r="L116" s="7"/>
      <c r="M116" s="7"/>
      <c r="N116" s="7"/>
      <c r="O116" s="108" t="s">
        <v>62</v>
      </c>
      <c r="P116" s="108"/>
      <c r="Q116" s="108"/>
      <c r="R116" s="108"/>
    </row>
    <row r="117" spans="1:18" ht="15" customHeight="1">
      <c r="A117" s="118"/>
      <c r="B117" s="108"/>
      <c r="C117" s="118"/>
      <c r="D117" s="108"/>
      <c r="E117" s="108"/>
      <c r="F117" s="121"/>
      <c r="G117" s="121"/>
      <c r="H117" s="121"/>
      <c r="I117" s="108"/>
      <c r="J117" s="13"/>
      <c r="K117" s="33" t="s">
        <v>29</v>
      </c>
      <c r="L117" s="26" t="s">
        <v>30</v>
      </c>
      <c r="M117" s="26" t="s">
        <v>31</v>
      </c>
      <c r="N117" s="26" t="s">
        <v>32</v>
      </c>
      <c r="O117" s="26" t="s">
        <v>33</v>
      </c>
      <c r="P117" s="26" t="s">
        <v>68</v>
      </c>
      <c r="Q117" s="26" t="s">
        <v>35</v>
      </c>
      <c r="R117" s="26" t="s">
        <v>36</v>
      </c>
    </row>
    <row r="118" spans="1:18" ht="18.75" customHeight="1">
      <c r="A118" s="53">
        <v>71</v>
      </c>
      <c r="B118" s="39" t="s">
        <v>8</v>
      </c>
      <c r="C118" s="49" t="s">
        <v>76</v>
      </c>
      <c r="D118" s="1">
        <v>60</v>
      </c>
      <c r="E118" s="2">
        <v>11.36</v>
      </c>
      <c r="F118" s="72">
        <v>0.5</v>
      </c>
      <c r="G118" s="82">
        <v>0</v>
      </c>
      <c r="H118" s="72">
        <v>2</v>
      </c>
      <c r="I118" s="2">
        <v>9.6</v>
      </c>
      <c r="J118" s="59"/>
      <c r="K118" s="2">
        <v>13.8</v>
      </c>
      <c r="L118" s="23">
        <v>0</v>
      </c>
      <c r="M118" s="23">
        <v>0</v>
      </c>
      <c r="N118" s="2">
        <v>0.3</v>
      </c>
      <c r="O118" s="23">
        <v>0</v>
      </c>
      <c r="P118" s="23">
        <v>0</v>
      </c>
      <c r="Q118" s="23">
        <v>0</v>
      </c>
      <c r="R118" s="2">
        <v>3</v>
      </c>
    </row>
    <row r="119" spans="1:18" ht="18.75" customHeight="1">
      <c r="A119" s="1">
        <v>102</v>
      </c>
      <c r="B119" s="1" t="s">
        <v>9</v>
      </c>
      <c r="C119" s="5" t="s">
        <v>101</v>
      </c>
      <c r="D119" s="1">
        <v>200</v>
      </c>
      <c r="E119" s="2">
        <v>7.12</v>
      </c>
      <c r="F119" s="2">
        <v>5.0999999999999996</v>
      </c>
      <c r="G119" s="2">
        <v>5.4</v>
      </c>
      <c r="H119" s="2">
        <v>23.9</v>
      </c>
      <c r="I119" s="2">
        <v>163.80000000000001</v>
      </c>
      <c r="J119" s="59"/>
      <c r="K119" s="2">
        <v>45.8</v>
      </c>
      <c r="L119" s="2">
        <v>35.5</v>
      </c>
      <c r="M119" s="2">
        <v>0</v>
      </c>
      <c r="N119" s="2">
        <v>4.5999999999999996</v>
      </c>
      <c r="O119" s="23">
        <v>0</v>
      </c>
      <c r="P119" s="23">
        <v>0</v>
      </c>
      <c r="Q119" s="23">
        <v>0</v>
      </c>
      <c r="R119" s="2">
        <v>11.2</v>
      </c>
    </row>
    <row r="120" spans="1:18" ht="18.75" customHeight="1">
      <c r="A120" s="1">
        <v>229</v>
      </c>
      <c r="B120" s="1" t="s">
        <v>10</v>
      </c>
      <c r="C120" s="6" t="s">
        <v>94</v>
      </c>
      <c r="D120" s="1">
        <v>120</v>
      </c>
      <c r="E120" s="2">
        <v>28.5</v>
      </c>
      <c r="F120" s="2">
        <v>10.92</v>
      </c>
      <c r="G120" s="2">
        <v>5.76</v>
      </c>
      <c r="H120" s="2">
        <v>5.76</v>
      </c>
      <c r="I120" s="3">
        <v>118.8</v>
      </c>
      <c r="J120" s="32"/>
      <c r="K120" s="2">
        <v>42.59</v>
      </c>
      <c r="L120" s="2">
        <v>40.97</v>
      </c>
      <c r="M120" s="2">
        <v>155.53</v>
      </c>
      <c r="N120" s="2">
        <v>0.79</v>
      </c>
      <c r="O120" s="2">
        <v>1.82</v>
      </c>
      <c r="P120" s="2">
        <v>6.24</v>
      </c>
      <c r="Q120" s="2">
        <v>0.96</v>
      </c>
      <c r="R120" s="2">
        <v>2.88</v>
      </c>
    </row>
    <row r="121" spans="1:18" ht="18" customHeight="1">
      <c r="A121" s="1">
        <v>312</v>
      </c>
      <c r="B121" s="1" t="s">
        <v>14</v>
      </c>
      <c r="C121" s="5" t="s">
        <v>134</v>
      </c>
      <c r="D121" s="1">
        <v>150</v>
      </c>
      <c r="E121" s="1">
        <v>22.31</v>
      </c>
      <c r="F121" s="2">
        <v>3.1</v>
      </c>
      <c r="G121" s="2">
        <v>5.0999999999999996</v>
      </c>
      <c r="H121" s="2">
        <v>18.57</v>
      </c>
      <c r="I121" s="2">
        <v>132.6</v>
      </c>
      <c r="J121" s="74"/>
      <c r="K121" s="2">
        <v>170.4</v>
      </c>
      <c r="L121" s="2">
        <v>16.649999999999999</v>
      </c>
      <c r="M121" s="2">
        <v>109.98</v>
      </c>
      <c r="N121" s="2">
        <v>0.37</v>
      </c>
      <c r="O121" s="2">
        <v>0.27</v>
      </c>
      <c r="P121" s="2">
        <v>0.05</v>
      </c>
      <c r="Q121" s="2">
        <v>0.12</v>
      </c>
      <c r="R121" s="2">
        <v>1.51</v>
      </c>
    </row>
    <row r="122" spans="1:18" ht="18" customHeight="1">
      <c r="A122" s="1"/>
      <c r="B122" s="1" t="s">
        <v>15</v>
      </c>
      <c r="C122" s="4" t="s">
        <v>57</v>
      </c>
      <c r="D122" s="1">
        <v>200</v>
      </c>
      <c r="E122" s="2">
        <v>14</v>
      </c>
      <c r="F122" s="2">
        <v>0.2</v>
      </c>
      <c r="G122" s="2">
        <v>0</v>
      </c>
      <c r="H122" s="2">
        <v>3.9</v>
      </c>
      <c r="I122" s="2">
        <v>16</v>
      </c>
      <c r="J122" s="32"/>
      <c r="K122" s="2">
        <v>0.24</v>
      </c>
      <c r="L122" s="2">
        <v>0.2</v>
      </c>
      <c r="M122" s="2">
        <v>0.5</v>
      </c>
      <c r="N122" s="2">
        <v>7</v>
      </c>
      <c r="O122" s="23">
        <v>0</v>
      </c>
      <c r="P122" s="2">
        <v>0.1</v>
      </c>
      <c r="Q122" s="2">
        <v>0</v>
      </c>
      <c r="R122" s="2">
        <v>6</v>
      </c>
    </row>
    <row r="123" spans="1:18" ht="18" customHeight="1">
      <c r="A123" s="1"/>
      <c r="B123" s="1" t="s">
        <v>16</v>
      </c>
      <c r="C123" s="4" t="s">
        <v>81</v>
      </c>
      <c r="D123" s="1">
        <v>30</v>
      </c>
      <c r="E123" s="2">
        <v>2.2000000000000002</v>
      </c>
      <c r="F123" s="2">
        <v>1.68</v>
      </c>
      <c r="G123" s="2">
        <v>0.33</v>
      </c>
      <c r="H123" s="2">
        <v>14.82</v>
      </c>
      <c r="I123" s="2">
        <v>68.97</v>
      </c>
      <c r="J123" s="59"/>
      <c r="K123" s="2">
        <v>6.9</v>
      </c>
      <c r="L123" s="2">
        <v>7.5</v>
      </c>
      <c r="M123" s="2">
        <v>31.799999999999997</v>
      </c>
      <c r="N123" s="2">
        <v>0.92999999999999994</v>
      </c>
      <c r="O123" s="23">
        <v>0</v>
      </c>
      <c r="P123" s="2">
        <v>0.03</v>
      </c>
      <c r="Q123" s="23">
        <v>0</v>
      </c>
      <c r="R123" s="2">
        <v>0</v>
      </c>
    </row>
    <row r="124" spans="1:18" ht="18" customHeight="1">
      <c r="A124" s="1"/>
      <c r="B124" s="1" t="s">
        <v>69</v>
      </c>
      <c r="C124" s="29" t="s">
        <v>71</v>
      </c>
      <c r="D124" s="1">
        <v>30</v>
      </c>
      <c r="E124" s="40">
        <v>2.2000000000000002</v>
      </c>
      <c r="F124" s="2">
        <v>2.37</v>
      </c>
      <c r="G124" s="2">
        <v>0.3</v>
      </c>
      <c r="H124" s="2">
        <v>14.49</v>
      </c>
      <c r="I124" s="2">
        <v>70.14</v>
      </c>
      <c r="J124" s="59"/>
      <c r="K124" s="2">
        <v>6.8999999999999995</v>
      </c>
      <c r="L124" s="2">
        <v>9.8999999999999986</v>
      </c>
      <c r="M124" s="2">
        <v>26.099999999999998</v>
      </c>
      <c r="N124" s="2">
        <v>0.33</v>
      </c>
      <c r="O124" s="23">
        <v>0</v>
      </c>
      <c r="P124" s="2">
        <v>0.03</v>
      </c>
      <c r="Q124" s="23">
        <v>0</v>
      </c>
      <c r="R124" s="2">
        <v>0</v>
      </c>
    </row>
    <row r="125" spans="1:18" ht="18" customHeight="1">
      <c r="A125" s="1">
        <v>386</v>
      </c>
      <c r="B125" s="1" t="s">
        <v>78</v>
      </c>
      <c r="C125" s="29" t="s">
        <v>79</v>
      </c>
      <c r="D125" s="1">
        <v>100</v>
      </c>
      <c r="E125" s="2">
        <v>15.45</v>
      </c>
      <c r="F125" s="2">
        <v>3</v>
      </c>
      <c r="G125" s="2">
        <v>1</v>
      </c>
      <c r="H125" s="2">
        <v>4.2</v>
      </c>
      <c r="I125" s="2">
        <v>40</v>
      </c>
      <c r="J125" s="59"/>
      <c r="K125" s="2">
        <v>124</v>
      </c>
      <c r="L125" s="2">
        <v>14</v>
      </c>
      <c r="M125" s="2">
        <v>92</v>
      </c>
      <c r="N125" s="2">
        <v>0.1</v>
      </c>
      <c r="O125" s="23">
        <v>0</v>
      </c>
      <c r="P125" s="2">
        <v>0.03</v>
      </c>
      <c r="Q125" s="2">
        <v>0.1</v>
      </c>
      <c r="R125" s="2">
        <v>0.3</v>
      </c>
    </row>
    <row r="126" spans="1:18" ht="18" customHeight="1">
      <c r="A126" s="123" t="s">
        <v>12</v>
      </c>
      <c r="B126" s="123"/>
      <c r="C126" s="123"/>
      <c r="D126" s="26">
        <v>865</v>
      </c>
      <c r="E126" s="12">
        <f t="shared" ref="E126:R126" si="12">SUM(E118:E125)</f>
        <v>103.14000000000001</v>
      </c>
      <c r="F126" s="12">
        <f t="shared" si="12"/>
        <v>26.87</v>
      </c>
      <c r="G126" s="12">
        <f t="shared" si="12"/>
        <v>17.889999999999997</v>
      </c>
      <c r="H126" s="12">
        <f t="shared" si="12"/>
        <v>87.639999999999986</v>
      </c>
      <c r="I126" s="12">
        <f t="shared" si="12"/>
        <v>619.91</v>
      </c>
      <c r="J126" s="12">
        <f t="shared" si="12"/>
        <v>0</v>
      </c>
      <c r="K126" s="12">
        <f t="shared" si="12"/>
        <v>410.63</v>
      </c>
      <c r="L126" s="12">
        <f t="shared" si="12"/>
        <v>124.72</v>
      </c>
      <c r="M126" s="12">
        <f t="shared" si="12"/>
        <v>415.91</v>
      </c>
      <c r="N126" s="12">
        <f t="shared" si="12"/>
        <v>14.419999999999998</v>
      </c>
      <c r="O126" s="12">
        <f t="shared" si="12"/>
        <v>2.09</v>
      </c>
      <c r="P126" s="12">
        <f t="shared" si="12"/>
        <v>6.48</v>
      </c>
      <c r="Q126" s="12">
        <f t="shared" si="12"/>
        <v>1.1800000000000002</v>
      </c>
      <c r="R126" s="12">
        <f t="shared" si="12"/>
        <v>24.89</v>
      </c>
    </row>
    <row r="127" spans="1:18" ht="18" customHeight="1">
      <c r="A127" s="122" t="s">
        <v>18</v>
      </c>
      <c r="B127" s="122"/>
      <c r="C127" s="122"/>
      <c r="D127" s="122"/>
      <c r="E127" s="12">
        <f>E114+E126</f>
        <v>177.68</v>
      </c>
      <c r="F127" s="12">
        <f>F114+F126</f>
        <v>46.510000000000005</v>
      </c>
      <c r="G127" s="12">
        <f>G114+G126</f>
        <v>44</v>
      </c>
      <c r="H127" s="12">
        <f>H114+H126</f>
        <v>185.32</v>
      </c>
      <c r="I127" s="12">
        <f>I114+I126</f>
        <v>1324.1999999999998</v>
      </c>
      <c r="J127" s="59"/>
      <c r="K127" s="12">
        <f t="shared" ref="K127:R127" si="13">K114+K126</f>
        <v>741.35</v>
      </c>
      <c r="L127" s="12">
        <f t="shared" si="13"/>
        <v>190.56</v>
      </c>
      <c r="M127" s="12">
        <f t="shared" si="13"/>
        <v>792.69</v>
      </c>
      <c r="N127" s="12">
        <f t="shared" si="13"/>
        <v>16.689999999999998</v>
      </c>
      <c r="O127" s="12">
        <f t="shared" si="13"/>
        <v>177.92</v>
      </c>
      <c r="P127" s="12">
        <f t="shared" si="13"/>
        <v>11.39</v>
      </c>
      <c r="Q127" s="12">
        <f t="shared" si="13"/>
        <v>1.54</v>
      </c>
      <c r="R127" s="12">
        <f t="shared" si="13"/>
        <v>27.26</v>
      </c>
    </row>
    <row r="128" spans="1:18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>
      <c r="A130" s="14"/>
      <c r="B130" s="14"/>
      <c r="C130" s="14"/>
      <c r="D130" s="14"/>
      <c r="E130" s="16"/>
      <c r="F130" s="16"/>
      <c r="G130" s="16"/>
      <c r="H130" s="16"/>
      <c r="I130" s="16"/>
      <c r="J130" s="18"/>
      <c r="K130" s="16"/>
      <c r="L130" s="15"/>
      <c r="M130" s="16"/>
      <c r="N130" s="19"/>
      <c r="O130" s="16"/>
      <c r="P130" s="15"/>
      <c r="Q130" s="17"/>
      <c r="R130" s="17"/>
    </row>
    <row r="131" spans="1:18">
      <c r="A131" s="111" t="s">
        <v>39</v>
      </c>
      <c r="B131" s="111"/>
      <c r="C131" s="111"/>
      <c r="D131" s="14"/>
      <c r="E131" s="16"/>
      <c r="F131" s="16"/>
      <c r="G131" s="16"/>
      <c r="H131" s="16"/>
      <c r="I131" s="115" t="s">
        <v>112</v>
      </c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1:18">
      <c r="A132" s="135" t="s">
        <v>50</v>
      </c>
      <c r="B132" s="135"/>
      <c r="C132" s="135"/>
      <c r="D132" s="14"/>
      <c r="E132" s="86"/>
      <c r="F132" s="86"/>
      <c r="G132" s="86"/>
      <c r="H132" s="86"/>
      <c r="I132" s="134" t="s">
        <v>133</v>
      </c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1:18">
      <c r="A133" s="132" t="s">
        <v>106</v>
      </c>
      <c r="B133" s="132"/>
      <c r="C133" s="132"/>
      <c r="D133" s="14"/>
      <c r="E133" s="86"/>
      <c r="F133" s="86"/>
      <c r="G133" s="86"/>
      <c r="H133" s="128" t="s">
        <v>121</v>
      </c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1:18">
      <c r="A134" s="127" t="s">
        <v>102</v>
      </c>
      <c r="B134" s="127"/>
      <c r="C134" s="127"/>
      <c r="D134" s="14"/>
      <c r="E134" s="86"/>
      <c r="F134" s="86"/>
      <c r="G134" s="86"/>
      <c r="H134" s="114" t="s">
        <v>138</v>
      </c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1:18" ht="18.75">
      <c r="A135" s="110" t="s">
        <v>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1:18" ht="15.75">
      <c r="A136" s="107" t="s">
        <v>6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1:18" ht="15.75">
      <c r="A137" s="109" t="s">
        <v>7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1:18" ht="18" customHeight="1">
      <c r="A138" s="124" t="s">
        <v>43</v>
      </c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6"/>
    </row>
    <row r="139" spans="1:18" ht="18.75" customHeight="1">
      <c r="A139" s="117" t="s">
        <v>4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1:18" ht="18" customHeight="1">
      <c r="A140" s="118" t="s">
        <v>28</v>
      </c>
      <c r="B140" s="108" t="s">
        <v>0</v>
      </c>
      <c r="C140" s="118" t="s">
        <v>37</v>
      </c>
      <c r="D140" s="108" t="s">
        <v>72</v>
      </c>
      <c r="E140" s="108" t="s">
        <v>2</v>
      </c>
      <c r="F140" s="119" t="s">
        <v>58</v>
      </c>
      <c r="G140" s="119" t="s">
        <v>59</v>
      </c>
      <c r="H140" s="119" t="s">
        <v>60</v>
      </c>
      <c r="I140" s="108" t="s">
        <v>3</v>
      </c>
      <c r="J140" s="13"/>
      <c r="K140" s="7" t="s">
        <v>61</v>
      </c>
      <c r="L140" s="7"/>
      <c r="M140" s="7"/>
      <c r="N140" s="7"/>
      <c r="O140" s="108" t="s">
        <v>62</v>
      </c>
      <c r="P140" s="108"/>
      <c r="Q140" s="108"/>
      <c r="R140" s="108"/>
    </row>
    <row r="141" spans="1:18" ht="15" customHeight="1">
      <c r="A141" s="118"/>
      <c r="B141" s="108"/>
      <c r="C141" s="118"/>
      <c r="D141" s="108"/>
      <c r="E141" s="108"/>
      <c r="F141" s="121"/>
      <c r="G141" s="121"/>
      <c r="H141" s="121"/>
      <c r="I141" s="108"/>
      <c r="J141" s="13"/>
      <c r="K141" s="33" t="s">
        <v>29</v>
      </c>
      <c r="L141" s="26" t="s">
        <v>30</v>
      </c>
      <c r="M141" s="26" t="s">
        <v>31</v>
      </c>
      <c r="N141" s="26" t="s">
        <v>32</v>
      </c>
      <c r="O141" s="26" t="s">
        <v>33</v>
      </c>
      <c r="P141" s="26" t="s">
        <v>68</v>
      </c>
      <c r="Q141" s="26" t="s">
        <v>35</v>
      </c>
      <c r="R141" s="26" t="s">
        <v>36</v>
      </c>
    </row>
    <row r="142" spans="1:18" ht="29.25" customHeight="1">
      <c r="A142" s="53" t="s">
        <v>91</v>
      </c>
      <c r="B142" s="36" t="s">
        <v>8</v>
      </c>
      <c r="C142" s="49" t="s">
        <v>74</v>
      </c>
      <c r="D142" s="1" t="s">
        <v>126</v>
      </c>
      <c r="E142" s="2">
        <v>38.99</v>
      </c>
      <c r="F142" s="97">
        <v>5.91</v>
      </c>
      <c r="G142" s="97">
        <v>7.84</v>
      </c>
      <c r="H142" s="81">
        <v>6.23</v>
      </c>
      <c r="I142" s="2">
        <v>118.8</v>
      </c>
      <c r="J142" s="73"/>
      <c r="K142" s="2">
        <v>48.81</v>
      </c>
      <c r="L142" s="2">
        <v>10.8</v>
      </c>
      <c r="M142" s="2">
        <v>49.81</v>
      </c>
      <c r="N142" s="2">
        <v>17.97</v>
      </c>
      <c r="O142" s="2">
        <v>7.0000000000000007E-2</v>
      </c>
      <c r="P142" s="2">
        <v>0.09</v>
      </c>
      <c r="Q142" s="2">
        <v>1.79</v>
      </c>
      <c r="R142" s="2">
        <v>0.56000000000000005</v>
      </c>
    </row>
    <row r="143" spans="1:18" ht="18" customHeight="1">
      <c r="A143" s="1">
        <v>309</v>
      </c>
      <c r="B143" s="36" t="s">
        <v>9</v>
      </c>
      <c r="C143" s="49" t="s">
        <v>82</v>
      </c>
      <c r="D143" s="1">
        <v>150</v>
      </c>
      <c r="E143" s="2">
        <v>12.02</v>
      </c>
      <c r="F143" s="1">
        <v>5.52</v>
      </c>
      <c r="G143" s="2">
        <v>4.5</v>
      </c>
      <c r="H143" s="2">
        <v>26.45</v>
      </c>
      <c r="I143" s="2">
        <v>168.45</v>
      </c>
      <c r="J143" s="75"/>
      <c r="K143" s="2">
        <v>4.8600000000000003</v>
      </c>
      <c r="L143" s="2">
        <v>21.12</v>
      </c>
      <c r="M143" s="2">
        <v>37.17</v>
      </c>
      <c r="N143" s="2">
        <v>1.1025</v>
      </c>
      <c r="O143" s="23">
        <v>0</v>
      </c>
      <c r="P143" s="2">
        <v>5.2500000000000005E-2</v>
      </c>
      <c r="Q143" s="2">
        <v>0.78</v>
      </c>
      <c r="R143" s="23">
        <v>0</v>
      </c>
    </row>
    <row r="144" spans="1:18" ht="18.75" customHeight="1">
      <c r="A144" s="1"/>
      <c r="B144" s="1" t="s">
        <v>10</v>
      </c>
      <c r="C144" s="5" t="s">
        <v>67</v>
      </c>
      <c r="D144" s="1">
        <v>40</v>
      </c>
      <c r="E144" s="2">
        <v>2.93</v>
      </c>
      <c r="F144" s="1">
        <v>3.16</v>
      </c>
      <c r="G144" s="2">
        <v>0.4</v>
      </c>
      <c r="H144" s="2">
        <v>19.32</v>
      </c>
      <c r="I144" s="2">
        <v>93.52</v>
      </c>
      <c r="J144" s="75"/>
      <c r="K144" s="2">
        <v>9.1999999999999993</v>
      </c>
      <c r="L144" s="2">
        <v>13.2</v>
      </c>
      <c r="M144" s="2">
        <v>34.799999999999997</v>
      </c>
      <c r="N144" s="2">
        <v>0.44</v>
      </c>
      <c r="O144" s="23">
        <v>0</v>
      </c>
      <c r="P144" s="2">
        <v>0.04</v>
      </c>
      <c r="Q144" s="2">
        <v>0.09</v>
      </c>
      <c r="R144" s="2">
        <v>0.1</v>
      </c>
    </row>
    <row r="145" spans="1:19" ht="18" customHeight="1">
      <c r="A145" s="1">
        <v>379</v>
      </c>
      <c r="B145" s="1" t="s">
        <v>14</v>
      </c>
      <c r="C145" s="6" t="s">
        <v>19</v>
      </c>
      <c r="D145" s="1">
        <v>200</v>
      </c>
      <c r="E145" s="2">
        <v>17.45</v>
      </c>
      <c r="F145" s="2">
        <v>3.6</v>
      </c>
      <c r="G145" s="2">
        <v>2.7</v>
      </c>
      <c r="H145" s="2">
        <v>28.3</v>
      </c>
      <c r="I145" s="2">
        <v>151.80000000000001</v>
      </c>
      <c r="J145" s="75"/>
      <c r="K145" s="2">
        <v>100.3</v>
      </c>
      <c r="L145" s="2">
        <v>11.7</v>
      </c>
      <c r="M145" s="2">
        <v>75</v>
      </c>
      <c r="N145" s="2">
        <v>0.1</v>
      </c>
      <c r="O145" s="23">
        <v>0</v>
      </c>
      <c r="P145" s="2">
        <v>4.7</v>
      </c>
      <c r="Q145" s="2">
        <v>0.1</v>
      </c>
      <c r="R145" s="2">
        <v>1.1000000000000001</v>
      </c>
    </row>
    <row r="146" spans="1:19" ht="18" customHeight="1">
      <c r="A146" s="123" t="s">
        <v>12</v>
      </c>
      <c r="B146" s="123"/>
      <c r="C146" s="123"/>
      <c r="D146" s="60">
        <v>500</v>
      </c>
      <c r="E146" s="12">
        <f>SUM(E142:E145)</f>
        <v>71.39</v>
      </c>
      <c r="F146" s="12">
        <f>SUM(F142:F145)</f>
        <v>18.190000000000001</v>
      </c>
      <c r="G146" s="12">
        <f>SUM(G142:G145)</f>
        <v>15.440000000000001</v>
      </c>
      <c r="H146" s="12">
        <f>SUM(H142:H145)</f>
        <v>80.3</v>
      </c>
      <c r="I146" s="12">
        <f>SUM(I142:I145)</f>
        <v>532.56999999999994</v>
      </c>
      <c r="J146" s="12"/>
      <c r="K146" s="12">
        <f t="shared" ref="K146:R146" si="14">SUM(K142:K145)</f>
        <v>163.17000000000002</v>
      </c>
      <c r="L146" s="12">
        <f t="shared" si="14"/>
        <v>56.820000000000007</v>
      </c>
      <c r="M146" s="12">
        <f t="shared" si="14"/>
        <v>196.78</v>
      </c>
      <c r="N146" s="12">
        <f t="shared" si="14"/>
        <v>19.612500000000001</v>
      </c>
      <c r="O146" s="12">
        <f t="shared" si="14"/>
        <v>7.0000000000000007E-2</v>
      </c>
      <c r="P146" s="12">
        <f t="shared" si="14"/>
        <v>4.8825000000000003</v>
      </c>
      <c r="Q146" s="12">
        <f t="shared" si="14"/>
        <v>2.7600000000000002</v>
      </c>
      <c r="R146" s="12">
        <f t="shared" si="14"/>
        <v>1.7600000000000002</v>
      </c>
    </row>
    <row r="147" spans="1:19" ht="18" customHeight="1">
      <c r="A147" s="117" t="s">
        <v>13</v>
      </c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</row>
    <row r="148" spans="1:19" ht="18" customHeight="1">
      <c r="A148" s="118" t="s">
        <v>28</v>
      </c>
      <c r="B148" s="108" t="s">
        <v>0</v>
      </c>
      <c r="C148" s="118" t="s">
        <v>37</v>
      </c>
      <c r="D148" s="108" t="s">
        <v>72</v>
      </c>
      <c r="E148" s="108" t="s">
        <v>2</v>
      </c>
      <c r="F148" s="119" t="s">
        <v>58</v>
      </c>
      <c r="G148" s="119" t="s">
        <v>59</v>
      </c>
      <c r="H148" s="119" t="s">
        <v>60</v>
      </c>
      <c r="I148" s="108" t="s">
        <v>3</v>
      </c>
      <c r="J148" s="13"/>
      <c r="K148" s="7" t="s">
        <v>61</v>
      </c>
      <c r="L148" s="7"/>
      <c r="M148" s="7"/>
      <c r="N148" s="7"/>
      <c r="O148" s="108" t="s">
        <v>62</v>
      </c>
      <c r="P148" s="108"/>
      <c r="Q148" s="108"/>
      <c r="R148" s="108"/>
    </row>
    <row r="149" spans="1:19" ht="15.75" customHeight="1">
      <c r="A149" s="118"/>
      <c r="B149" s="108"/>
      <c r="C149" s="118"/>
      <c r="D149" s="108"/>
      <c r="E149" s="108"/>
      <c r="F149" s="121"/>
      <c r="G149" s="121"/>
      <c r="H149" s="121"/>
      <c r="I149" s="108"/>
      <c r="J149" s="13"/>
      <c r="K149" s="33" t="s">
        <v>29</v>
      </c>
      <c r="L149" s="26" t="s">
        <v>30</v>
      </c>
      <c r="M149" s="26" t="s">
        <v>31</v>
      </c>
      <c r="N149" s="26" t="s">
        <v>32</v>
      </c>
      <c r="O149" s="26" t="s">
        <v>33</v>
      </c>
      <c r="P149" s="26" t="s">
        <v>68</v>
      </c>
      <c r="Q149" s="26" t="s">
        <v>35</v>
      </c>
      <c r="R149" s="26" t="s">
        <v>36</v>
      </c>
    </row>
    <row r="150" spans="1:19" ht="18" customHeight="1">
      <c r="A150" s="1">
        <v>45</v>
      </c>
      <c r="B150" s="1" t="s">
        <v>8</v>
      </c>
      <c r="C150" s="49" t="s">
        <v>123</v>
      </c>
      <c r="D150" s="1">
        <v>60</v>
      </c>
      <c r="E150" s="1">
        <v>5.65</v>
      </c>
      <c r="F150" s="81">
        <v>0.8</v>
      </c>
      <c r="G150" s="81">
        <v>2.8</v>
      </c>
      <c r="H150" s="81">
        <v>6.2</v>
      </c>
      <c r="I150" s="2">
        <v>52.8</v>
      </c>
      <c r="J150" s="73"/>
      <c r="K150" s="2">
        <v>22.4</v>
      </c>
      <c r="L150" s="2">
        <v>9.1</v>
      </c>
      <c r="M150" s="2">
        <v>16.600000000000001</v>
      </c>
      <c r="N150" s="2">
        <v>0.3</v>
      </c>
      <c r="O150" s="23">
        <v>0</v>
      </c>
      <c r="P150" s="23">
        <v>0</v>
      </c>
      <c r="Q150" s="23">
        <v>0</v>
      </c>
      <c r="R150" s="2">
        <v>19.5</v>
      </c>
    </row>
    <row r="151" spans="1:19" ht="18" customHeight="1">
      <c r="A151" s="1">
        <v>102</v>
      </c>
      <c r="B151" s="1" t="s">
        <v>9</v>
      </c>
      <c r="C151" s="5" t="s">
        <v>101</v>
      </c>
      <c r="D151" s="1">
        <v>200</v>
      </c>
      <c r="E151" s="2">
        <v>7.12</v>
      </c>
      <c r="F151" s="2">
        <v>5.0999999999999996</v>
      </c>
      <c r="G151" s="2">
        <v>5.4</v>
      </c>
      <c r="H151" s="2">
        <v>23.9</v>
      </c>
      <c r="I151" s="2">
        <v>163.80000000000001</v>
      </c>
      <c r="J151" s="59"/>
      <c r="K151" s="2">
        <v>45.8</v>
      </c>
      <c r="L151" s="2">
        <v>35.5</v>
      </c>
      <c r="M151" s="2">
        <v>0</v>
      </c>
      <c r="N151" s="2">
        <v>4.5999999999999996</v>
      </c>
      <c r="O151" s="23">
        <v>0</v>
      </c>
      <c r="P151" s="23">
        <v>0</v>
      </c>
      <c r="Q151" s="23">
        <v>0</v>
      </c>
      <c r="R151" s="2">
        <v>11.2</v>
      </c>
    </row>
    <row r="152" spans="1:19" ht="17.25" customHeight="1">
      <c r="A152" s="36">
        <v>259</v>
      </c>
      <c r="B152" s="36" t="s">
        <v>10</v>
      </c>
      <c r="C152" s="49" t="s">
        <v>129</v>
      </c>
      <c r="D152" s="36">
        <v>240</v>
      </c>
      <c r="E152" s="40">
        <v>156.62</v>
      </c>
      <c r="F152" s="40">
        <v>23.44</v>
      </c>
      <c r="G152" s="40">
        <v>10.7</v>
      </c>
      <c r="H152" s="40">
        <v>28.8</v>
      </c>
      <c r="I152" s="40">
        <v>305.82</v>
      </c>
      <c r="J152" s="79"/>
      <c r="K152" s="40">
        <v>31.14</v>
      </c>
      <c r="L152" s="40">
        <v>65.7</v>
      </c>
      <c r="M152" s="40">
        <v>336.96</v>
      </c>
      <c r="N152" s="40">
        <v>3.98</v>
      </c>
      <c r="O152" s="40">
        <v>24</v>
      </c>
      <c r="P152" s="40">
        <v>0.28000000000000003</v>
      </c>
      <c r="Q152" s="38">
        <v>0</v>
      </c>
      <c r="R152" s="40">
        <v>8.92</v>
      </c>
      <c r="S152" s="25"/>
    </row>
    <row r="153" spans="1:19" ht="18" customHeight="1">
      <c r="A153" s="1">
        <v>349</v>
      </c>
      <c r="B153" s="1" t="s">
        <v>14</v>
      </c>
      <c r="C153" s="4" t="s">
        <v>51</v>
      </c>
      <c r="D153" s="36">
        <v>200</v>
      </c>
      <c r="E153" s="1">
        <v>7.02</v>
      </c>
      <c r="F153" s="2">
        <v>0.6</v>
      </c>
      <c r="G153" s="2">
        <v>0.09</v>
      </c>
      <c r="H153" s="1">
        <v>32.01</v>
      </c>
      <c r="I153" s="2">
        <v>132.80000000000001</v>
      </c>
      <c r="J153" s="29"/>
      <c r="K153" s="2">
        <v>32.479999999999997</v>
      </c>
      <c r="L153" s="2">
        <v>17.46</v>
      </c>
      <c r="M153" s="2">
        <v>23.44</v>
      </c>
      <c r="N153" s="2">
        <v>0.7</v>
      </c>
      <c r="O153" s="23">
        <v>0</v>
      </c>
      <c r="P153" s="2">
        <v>0.02</v>
      </c>
      <c r="Q153" s="2">
        <v>0.26</v>
      </c>
      <c r="R153" s="2">
        <v>0.73</v>
      </c>
      <c r="S153" s="25"/>
    </row>
    <row r="154" spans="1:19" ht="18" customHeight="1">
      <c r="A154" s="1"/>
      <c r="B154" s="1" t="s">
        <v>15</v>
      </c>
      <c r="C154" s="4" t="s">
        <v>81</v>
      </c>
      <c r="D154" s="1">
        <v>30</v>
      </c>
      <c r="E154" s="2">
        <v>2.2000000000000002</v>
      </c>
      <c r="F154" s="2">
        <v>1.68</v>
      </c>
      <c r="G154" s="2">
        <v>0.33</v>
      </c>
      <c r="H154" s="2">
        <v>14.82</v>
      </c>
      <c r="I154" s="2">
        <v>68.97</v>
      </c>
      <c r="J154" s="78"/>
      <c r="K154" s="2">
        <v>6.9</v>
      </c>
      <c r="L154" s="2">
        <v>7.5</v>
      </c>
      <c r="M154" s="2">
        <v>31.799999999999997</v>
      </c>
      <c r="N154" s="2">
        <v>0.92999999999999994</v>
      </c>
      <c r="O154" s="23">
        <v>0</v>
      </c>
      <c r="P154" s="2">
        <v>0.03</v>
      </c>
      <c r="Q154" s="23">
        <v>0</v>
      </c>
      <c r="R154" s="23">
        <v>0</v>
      </c>
      <c r="S154" s="25"/>
    </row>
    <row r="155" spans="1:19" ht="18" customHeight="1">
      <c r="A155" s="1"/>
      <c r="B155" s="1" t="s">
        <v>16</v>
      </c>
      <c r="C155" s="29" t="s">
        <v>71</v>
      </c>
      <c r="D155" s="1">
        <v>30</v>
      </c>
      <c r="E155" s="40">
        <v>2.2000000000000002</v>
      </c>
      <c r="F155" s="2">
        <v>2.37</v>
      </c>
      <c r="G155" s="2">
        <v>0.3</v>
      </c>
      <c r="H155" s="2">
        <v>14.49</v>
      </c>
      <c r="I155" s="2">
        <v>70.14</v>
      </c>
      <c r="J155" s="59"/>
      <c r="K155" s="2">
        <v>6.8999999999999995</v>
      </c>
      <c r="L155" s="2">
        <v>9.8999999999999986</v>
      </c>
      <c r="M155" s="2">
        <v>26.099999999999998</v>
      </c>
      <c r="N155" s="2">
        <v>0.33</v>
      </c>
      <c r="O155" s="23">
        <v>0</v>
      </c>
      <c r="P155" s="2">
        <v>0.03</v>
      </c>
      <c r="Q155" s="23">
        <v>0</v>
      </c>
      <c r="R155" s="23">
        <v>0</v>
      </c>
      <c r="S155" s="25"/>
    </row>
    <row r="156" spans="1:19" ht="18" customHeight="1">
      <c r="A156" s="1">
        <v>386</v>
      </c>
      <c r="B156" s="1" t="s">
        <v>69</v>
      </c>
      <c r="C156" s="29" t="s">
        <v>79</v>
      </c>
      <c r="D156" s="1">
        <v>100</v>
      </c>
      <c r="E156" s="2">
        <v>15.45</v>
      </c>
      <c r="F156" s="2">
        <v>3</v>
      </c>
      <c r="G156" s="2">
        <v>1</v>
      </c>
      <c r="H156" s="2">
        <v>4.2</v>
      </c>
      <c r="I156" s="2">
        <v>40</v>
      </c>
      <c r="J156" s="29"/>
      <c r="K156" s="2">
        <v>124</v>
      </c>
      <c r="L156" s="2">
        <v>14</v>
      </c>
      <c r="M156" s="2">
        <v>92</v>
      </c>
      <c r="N156" s="2">
        <v>0.1</v>
      </c>
      <c r="O156" s="23">
        <v>0</v>
      </c>
      <c r="P156" s="23">
        <v>0.03</v>
      </c>
      <c r="Q156" s="2">
        <v>0.1</v>
      </c>
      <c r="R156" s="2">
        <v>0.3</v>
      </c>
      <c r="S156" s="25"/>
    </row>
    <row r="157" spans="1:19" ht="18" customHeight="1">
      <c r="A157" s="123" t="s">
        <v>12</v>
      </c>
      <c r="B157" s="123"/>
      <c r="C157" s="123"/>
      <c r="D157" s="26">
        <f>SUM(D150:D156)</f>
        <v>860</v>
      </c>
      <c r="E157" s="12">
        <f t="shared" ref="E157:R157" si="15">SUM(E150:E156)</f>
        <v>196.26</v>
      </c>
      <c r="F157" s="12">
        <f t="shared" si="15"/>
        <v>36.99</v>
      </c>
      <c r="G157" s="12">
        <f t="shared" si="15"/>
        <v>20.619999999999997</v>
      </c>
      <c r="H157" s="12">
        <f t="shared" si="15"/>
        <v>124.41999999999999</v>
      </c>
      <c r="I157" s="12">
        <f t="shared" si="15"/>
        <v>834.33</v>
      </c>
      <c r="J157" s="12">
        <f t="shared" si="15"/>
        <v>0</v>
      </c>
      <c r="K157" s="12">
        <f t="shared" si="15"/>
        <v>269.62</v>
      </c>
      <c r="L157" s="12">
        <f t="shared" si="15"/>
        <v>159.16000000000003</v>
      </c>
      <c r="M157" s="12">
        <f t="shared" si="15"/>
        <v>526.90000000000009</v>
      </c>
      <c r="N157" s="12">
        <f t="shared" si="15"/>
        <v>10.939999999999998</v>
      </c>
      <c r="O157" s="85">
        <f t="shared" si="15"/>
        <v>24</v>
      </c>
      <c r="P157" s="85">
        <f t="shared" si="15"/>
        <v>0.39000000000000012</v>
      </c>
      <c r="Q157" s="85">
        <f t="shared" si="15"/>
        <v>0.36</v>
      </c>
      <c r="R157" s="12">
        <f t="shared" si="15"/>
        <v>40.649999999999991</v>
      </c>
    </row>
    <row r="158" spans="1:19" ht="18" customHeight="1">
      <c r="A158" s="122" t="s">
        <v>18</v>
      </c>
      <c r="B158" s="122"/>
      <c r="C158" s="122"/>
      <c r="D158" s="122"/>
      <c r="E158" s="12">
        <f>E146+E157</f>
        <v>267.64999999999998</v>
      </c>
      <c r="F158" s="12">
        <f>F146+F157</f>
        <v>55.180000000000007</v>
      </c>
      <c r="G158" s="12">
        <f>G146+G157</f>
        <v>36.06</v>
      </c>
      <c r="H158" s="12">
        <f>H146+H157</f>
        <v>204.71999999999997</v>
      </c>
      <c r="I158" s="12">
        <f>I146+I157</f>
        <v>1366.9</v>
      </c>
      <c r="J158" s="59"/>
      <c r="K158" s="12">
        <f t="shared" ref="K158:R158" si="16">K146+K157</f>
        <v>432.79</v>
      </c>
      <c r="L158" s="12">
        <f t="shared" si="16"/>
        <v>215.98000000000002</v>
      </c>
      <c r="M158" s="12">
        <f t="shared" si="16"/>
        <v>723.68000000000006</v>
      </c>
      <c r="N158" s="12">
        <f t="shared" si="16"/>
        <v>30.552499999999998</v>
      </c>
      <c r="O158" s="12">
        <f t="shared" si="16"/>
        <v>24.07</v>
      </c>
      <c r="P158" s="12">
        <f t="shared" si="16"/>
        <v>5.2725000000000009</v>
      </c>
      <c r="Q158" s="12">
        <f t="shared" si="16"/>
        <v>3.12</v>
      </c>
      <c r="R158" s="12">
        <f t="shared" si="16"/>
        <v>42.409999999999989</v>
      </c>
    </row>
    <row r="159" spans="1:19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19">
      <c r="A160" s="14"/>
      <c r="B160" s="14"/>
      <c r="C160" s="14"/>
      <c r="D160" s="14"/>
      <c r="E160" s="16"/>
      <c r="F160" s="16"/>
      <c r="G160" s="16"/>
      <c r="H160" s="16"/>
      <c r="I160" s="16"/>
      <c r="J160" s="18"/>
      <c r="K160" s="16"/>
      <c r="L160" s="16"/>
      <c r="M160" s="15"/>
      <c r="N160" s="16"/>
      <c r="O160" s="16"/>
      <c r="P160" s="15"/>
      <c r="Q160" s="17"/>
      <c r="R160" s="16"/>
    </row>
    <row r="161" spans="1:20">
      <c r="A161" s="14"/>
      <c r="B161" s="14"/>
      <c r="C161" s="14"/>
      <c r="D161" s="14"/>
      <c r="E161" s="16"/>
      <c r="F161" s="16"/>
      <c r="G161" s="16"/>
      <c r="H161" s="16"/>
      <c r="I161" s="16"/>
      <c r="J161" s="18"/>
      <c r="K161" s="16"/>
      <c r="L161" s="16"/>
      <c r="M161" s="15"/>
      <c r="N161" s="16"/>
      <c r="O161" s="16"/>
      <c r="P161" s="15"/>
      <c r="Q161" s="17"/>
      <c r="R161" s="16"/>
    </row>
    <row r="162" spans="1:20">
      <c r="A162" s="111" t="s">
        <v>39</v>
      </c>
      <c r="B162" s="111"/>
      <c r="C162" s="111"/>
      <c r="D162" s="14"/>
      <c r="E162" s="16"/>
      <c r="F162" s="16"/>
      <c r="G162" s="16"/>
      <c r="H162" s="16"/>
      <c r="I162" s="16"/>
      <c r="J162" s="18"/>
      <c r="K162" s="115" t="s">
        <v>113</v>
      </c>
      <c r="L162" s="115"/>
      <c r="M162" s="115"/>
      <c r="N162" s="115"/>
      <c r="O162" s="115"/>
      <c r="P162" s="115"/>
      <c r="Q162" s="115"/>
      <c r="R162" s="115"/>
      <c r="S162" s="115"/>
      <c r="T162" s="115"/>
    </row>
    <row r="163" spans="1:20">
      <c r="A163" s="135" t="s">
        <v>50</v>
      </c>
      <c r="B163" s="135"/>
      <c r="C163" s="135"/>
      <c r="D163" s="14"/>
      <c r="E163" s="86"/>
      <c r="F163" s="86"/>
      <c r="G163" s="86"/>
      <c r="H163" s="86"/>
      <c r="I163" s="86"/>
      <c r="J163" s="18"/>
      <c r="K163" s="116" t="s">
        <v>133</v>
      </c>
      <c r="L163" s="116"/>
      <c r="M163" s="116"/>
      <c r="N163" s="116"/>
      <c r="O163" s="116"/>
      <c r="P163" s="116"/>
      <c r="Q163" s="116"/>
      <c r="R163" s="116"/>
      <c r="S163" s="116"/>
      <c r="T163" s="116"/>
    </row>
    <row r="164" spans="1:20">
      <c r="A164" s="132" t="s">
        <v>106</v>
      </c>
      <c r="B164" s="132"/>
      <c r="C164" s="132"/>
      <c r="D164" s="14"/>
      <c r="E164" s="86"/>
      <c r="F164" s="86"/>
      <c r="G164" s="86"/>
      <c r="H164" s="86"/>
      <c r="I164" s="86"/>
      <c r="J164" s="18"/>
      <c r="K164" s="114" t="s">
        <v>116</v>
      </c>
      <c r="L164" s="114"/>
      <c r="M164" s="114"/>
      <c r="N164" s="114"/>
      <c r="O164" s="114"/>
      <c r="P164" s="114"/>
      <c r="Q164" s="114"/>
      <c r="R164" s="114"/>
    </row>
    <row r="165" spans="1:20">
      <c r="A165" s="127" t="s">
        <v>102</v>
      </c>
      <c r="B165" s="127"/>
      <c r="C165" s="127"/>
      <c r="D165" s="14"/>
      <c r="E165" s="86"/>
      <c r="F165" s="86"/>
      <c r="G165" s="86"/>
      <c r="H165" s="86"/>
      <c r="I165" s="86"/>
      <c r="J165" s="18"/>
      <c r="K165" s="114" t="s">
        <v>138</v>
      </c>
      <c r="L165" s="114"/>
      <c r="M165" s="114"/>
      <c r="N165" s="114"/>
      <c r="O165" s="114"/>
      <c r="P165" s="114"/>
      <c r="Q165" s="114"/>
      <c r="R165" s="114"/>
    </row>
    <row r="166" spans="1:20" ht="18.75">
      <c r="A166" s="110" t="s">
        <v>5</v>
      </c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1:20" ht="15.75">
      <c r="A167" s="107" t="s">
        <v>6</v>
      </c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1:20" ht="15.75">
      <c r="A168" s="109" t="s">
        <v>7</v>
      </c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1:20" ht="18" customHeight="1">
      <c r="A169" s="124" t="s">
        <v>44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6"/>
    </row>
    <row r="170" spans="1:20" ht="18.75" customHeight="1">
      <c r="A170" s="117" t="s">
        <v>4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1:20" ht="18" customHeight="1">
      <c r="A171" s="118" t="s">
        <v>28</v>
      </c>
      <c r="B171" s="108" t="s">
        <v>0</v>
      </c>
      <c r="C171" s="118" t="s">
        <v>37</v>
      </c>
      <c r="D171" s="108" t="s">
        <v>72</v>
      </c>
      <c r="E171" s="108" t="s">
        <v>2</v>
      </c>
      <c r="F171" s="119" t="s">
        <v>58</v>
      </c>
      <c r="G171" s="119" t="s">
        <v>59</v>
      </c>
      <c r="H171" s="119" t="s">
        <v>60</v>
      </c>
      <c r="I171" s="108" t="s">
        <v>3</v>
      </c>
      <c r="J171" s="13"/>
      <c r="K171" s="7" t="s">
        <v>61</v>
      </c>
      <c r="L171" s="7"/>
      <c r="M171" s="7"/>
      <c r="N171" s="7"/>
      <c r="O171" s="108" t="s">
        <v>62</v>
      </c>
      <c r="P171" s="108"/>
      <c r="Q171" s="108"/>
      <c r="R171" s="108"/>
    </row>
    <row r="172" spans="1:20" ht="15" customHeight="1">
      <c r="A172" s="118"/>
      <c r="B172" s="108"/>
      <c r="C172" s="118"/>
      <c r="D172" s="108"/>
      <c r="E172" s="108"/>
      <c r="F172" s="121"/>
      <c r="G172" s="121"/>
      <c r="H172" s="121"/>
      <c r="I172" s="108"/>
      <c r="J172" s="13"/>
      <c r="K172" s="33" t="s">
        <v>29</v>
      </c>
      <c r="L172" s="26" t="s">
        <v>30</v>
      </c>
      <c r="M172" s="26" t="s">
        <v>31</v>
      </c>
      <c r="N172" s="26" t="s">
        <v>32</v>
      </c>
      <c r="O172" s="26" t="s">
        <v>33</v>
      </c>
      <c r="P172" s="26" t="s">
        <v>68</v>
      </c>
      <c r="Q172" s="26" t="s">
        <v>35</v>
      </c>
      <c r="R172" s="26" t="s">
        <v>36</v>
      </c>
    </row>
    <row r="173" spans="1:20" ht="27.75" customHeight="1">
      <c r="A173" s="65">
        <v>175</v>
      </c>
      <c r="B173" s="65" t="s">
        <v>8</v>
      </c>
      <c r="C173" s="47" t="s">
        <v>84</v>
      </c>
      <c r="D173" s="61" t="s">
        <v>124</v>
      </c>
      <c r="E173" s="63">
        <v>23.37</v>
      </c>
      <c r="F173" s="61">
        <v>4.3499999999999996</v>
      </c>
      <c r="G173" s="61">
        <v>9.42</v>
      </c>
      <c r="H173" s="61">
        <v>39.08</v>
      </c>
      <c r="I173" s="61">
        <v>259.36</v>
      </c>
      <c r="J173" s="61">
        <v>195</v>
      </c>
      <c r="K173" s="63">
        <v>127.7</v>
      </c>
      <c r="L173" s="63">
        <v>35.53</v>
      </c>
      <c r="M173" s="63">
        <v>149.6</v>
      </c>
      <c r="N173" s="63">
        <v>0.8</v>
      </c>
      <c r="O173" s="61">
        <v>52.31</v>
      </c>
      <c r="P173" s="63">
        <v>0.1</v>
      </c>
      <c r="Q173" s="61">
        <v>0.55000000000000004</v>
      </c>
      <c r="R173" s="40">
        <v>0.92</v>
      </c>
      <c r="S173" s="28"/>
    </row>
    <row r="174" spans="1:20" ht="18" customHeight="1">
      <c r="A174" s="30"/>
      <c r="B174" s="1" t="s">
        <v>9</v>
      </c>
      <c r="C174" s="58" t="s">
        <v>67</v>
      </c>
      <c r="D174" s="67">
        <v>80</v>
      </c>
      <c r="E174" s="2">
        <v>5.87</v>
      </c>
      <c r="F174" s="2">
        <v>6.32</v>
      </c>
      <c r="G174" s="2">
        <v>0.8</v>
      </c>
      <c r="H174" s="2">
        <v>38.64</v>
      </c>
      <c r="I174" s="2">
        <v>187.04</v>
      </c>
      <c r="J174" s="59"/>
      <c r="K174" s="2">
        <v>18.399999999999999</v>
      </c>
      <c r="L174" s="2">
        <v>26.4</v>
      </c>
      <c r="M174" s="2">
        <v>69.599999999999994</v>
      </c>
      <c r="N174" s="2">
        <v>0.88</v>
      </c>
      <c r="O174" s="2">
        <v>0</v>
      </c>
      <c r="P174" s="2">
        <v>0.08</v>
      </c>
      <c r="Q174" s="2">
        <v>0.18</v>
      </c>
      <c r="R174" s="2">
        <v>0.2</v>
      </c>
      <c r="S174" s="28"/>
    </row>
    <row r="175" spans="1:20" ht="18" customHeight="1">
      <c r="A175" s="1">
        <v>14</v>
      </c>
      <c r="B175" s="1" t="s">
        <v>10</v>
      </c>
      <c r="C175" s="50" t="s">
        <v>141</v>
      </c>
      <c r="D175" s="36">
        <v>10</v>
      </c>
      <c r="E175" s="40">
        <v>14</v>
      </c>
      <c r="F175" s="36">
        <v>0.1</v>
      </c>
      <c r="G175" s="37">
        <v>8.1999999999999993</v>
      </c>
      <c r="H175" s="36">
        <v>0.1</v>
      </c>
      <c r="I175" s="37">
        <v>75</v>
      </c>
      <c r="J175" s="51"/>
      <c r="K175" s="37">
        <v>2.4</v>
      </c>
      <c r="L175" s="38">
        <v>0</v>
      </c>
      <c r="M175" s="37">
        <v>3</v>
      </c>
      <c r="N175" s="36">
        <v>0</v>
      </c>
      <c r="O175" s="37">
        <v>40</v>
      </c>
      <c r="P175" s="38">
        <v>0</v>
      </c>
      <c r="Q175" s="38">
        <v>0</v>
      </c>
      <c r="R175" s="38">
        <v>0</v>
      </c>
      <c r="S175" s="28"/>
    </row>
    <row r="176" spans="1:20" ht="18" customHeight="1">
      <c r="A176" s="1">
        <v>376</v>
      </c>
      <c r="B176" s="1" t="s">
        <v>14</v>
      </c>
      <c r="C176" s="35" t="s">
        <v>142</v>
      </c>
      <c r="D176" s="1" t="s">
        <v>143</v>
      </c>
      <c r="E176" s="2">
        <v>4.45</v>
      </c>
      <c r="F176" s="2">
        <v>0.2</v>
      </c>
      <c r="G176" s="23">
        <v>0</v>
      </c>
      <c r="H176" s="2">
        <v>16</v>
      </c>
      <c r="I176" s="2">
        <v>65</v>
      </c>
      <c r="J176" s="59"/>
      <c r="K176" s="2">
        <v>5</v>
      </c>
      <c r="L176" s="23">
        <v>0</v>
      </c>
      <c r="M176" s="23">
        <v>0</v>
      </c>
      <c r="N176" s="2">
        <v>2</v>
      </c>
      <c r="O176" s="23">
        <v>0</v>
      </c>
      <c r="P176" s="23">
        <v>0</v>
      </c>
      <c r="Q176" s="23">
        <v>0</v>
      </c>
      <c r="R176" s="38">
        <v>0</v>
      </c>
      <c r="S176" s="28"/>
    </row>
    <row r="177" spans="1:19">
      <c r="A177" s="123" t="s">
        <v>12</v>
      </c>
      <c r="B177" s="123"/>
      <c r="C177" s="123"/>
      <c r="D177" s="33">
        <v>502</v>
      </c>
      <c r="E177" s="12">
        <f t="shared" ref="E177:R177" si="17">SUM(E173:E176)</f>
        <v>47.690000000000005</v>
      </c>
      <c r="F177" s="12">
        <f t="shared" si="17"/>
        <v>10.969999999999999</v>
      </c>
      <c r="G177" s="12">
        <f t="shared" si="17"/>
        <v>18.420000000000002</v>
      </c>
      <c r="H177" s="12">
        <f t="shared" si="17"/>
        <v>93.82</v>
      </c>
      <c r="I177" s="12">
        <f t="shared" si="17"/>
        <v>586.4</v>
      </c>
      <c r="J177" s="12">
        <f t="shared" si="17"/>
        <v>195</v>
      </c>
      <c r="K177" s="12">
        <f t="shared" si="17"/>
        <v>153.5</v>
      </c>
      <c r="L177" s="12">
        <f t="shared" si="17"/>
        <v>61.93</v>
      </c>
      <c r="M177" s="12">
        <f t="shared" si="17"/>
        <v>222.2</v>
      </c>
      <c r="N177" s="12">
        <f t="shared" si="17"/>
        <v>3.68</v>
      </c>
      <c r="O177" s="12">
        <f t="shared" si="17"/>
        <v>92.31</v>
      </c>
      <c r="P177" s="12">
        <f t="shared" si="17"/>
        <v>0.18</v>
      </c>
      <c r="Q177" s="12">
        <f t="shared" si="17"/>
        <v>0.73</v>
      </c>
      <c r="R177" s="12">
        <f t="shared" si="17"/>
        <v>1.1200000000000001</v>
      </c>
    </row>
    <row r="178" spans="1:19" ht="18" customHeight="1">
      <c r="A178" s="117" t="s">
        <v>13</v>
      </c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</row>
    <row r="179" spans="1:19" ht="18" customHeight="1">
      <c r="A179" s="118" t="s">
        <v>28</v>
      </c>
      <c r="B179" s="108" t="s">
        <v>0</v>
      </c>
      <c r="C179" s="118" t="s">
        <v>37</v>
      </c>
      <c r="D179" s="108" t="s">
        <v>72</v>
      </c>
      <c r="E179" s="108" t="s">
        <v>2</v>
      </c>
      <c r="F179" s="119" t="s">
        <v>58</v>
      </c>
      <c r="G179" s="119" t="s">
        <v>59</v>
      </c>
      <c r="H179" s="119" t="s">
        <v>60</v>
      </c>
      <c r="I179" s="108" t="s">
        <v>3</v>
      </c>
      <c r="J179" s="13"/>
      <c r="K179" s="7" t="s">
        <v>61</v>
      </c>
      <c r="L179" s="7"/>
      <c r="M179" s="7"/>
      <c r="N179" s="7"/>
      <c r="O179" s="108" t="s">
        <v>62</v>
      </c>
      <c r="P179" s="108"/>
      <c r="Q179" s="108"/>
      <c r="R179" s="108"/>
    </row>
    <row r="180" spans="1:19" ht="15" customHeight="1">
      <c r="A180" s="118"/>
      <c r="B180" s="108"/>
      <c r="C180" s="118"/>
      <c r="D180" s="108"/>
      <c r="E180" s="108"/>
      <c r="F180" s="121"/>
      <c r="G180" s="121"/>
      <c r="H180" s="121"/>
      <c r="I180" s="108"/>
      <c r="J180" s="13"/>
      <c r="K180" s="33" t="s">
        <v>29</v>
      </c>
      <c r="L180" s="26" t="s">
        <v>30</v>
      </c>
      <c r="M180" s="26" t="s">
        <v>31</v>
      </c>
      <c r="N180" s="26" t="s">
        <v>32</v>
      </c>
      <c r="O180" s="26" t="s">
        <v>33</v>
      </c>
      <c r="P180" s="26" t="s">
        <v>68</v>
      </c>
      <c r="Q180" s="26" t="s">
        <v>35</v>
      </c>
      <c r="R180" s="26" t="s">
        <v>36</v>
      </c>
    </row>
    <row r="181" spans="1:19" ht="17.25" customHeight="1">
      <c r="A181" s="1">
        <v>71</v>
      </c>
      <c r="B181" s="39">
        <v>1</v>
      </c>
      <c r="C181" s="52" t="s">
        <v>75</v>
      </c>
      <c r="D181" s="1">
        <v>60</v>
      </c>
      <c r="E181" s="2">
        <v>16.28</v>
      </c>
      <c r="F181" s="72">
        <v>0.72</v>
      </c>
      <c r="G181" s="72">
        <v>0.12</v>
      </c>
      <c r="H181" s="56">
        <v>2.76</v>
      </c>
      <c r="I181" s="2">
        <v>15.6</v>
      </c>
      <c r="J181" s="29"/>
      <c r="K181" s="2">
        <v>8.4</v>
      </c>
      <c r="L181" s="2">
        <v>12</v>
      </c>
      <c r="M181" s="23">
        <v>0</v>
      </c>
      <c r="N181" s="1">
        <v>0.48</v>
      </c>
      <c r="O181" s="23">
        <v>0</v>
      </c>
      <c r="P181" s="23">
        <v>0</v>
      </c>
      <c r="Q181" s="23">
        <v>0</v>
      </c>
      <c r="R181" s="2">
        <v>10.5</v>
      </c>
    </row>
    <row r="182" spans="1:19" ht="19.5" customHeight="1">
      <c r="A182" s="1">
        <v>104</v>
      </c>
      <c r="B182" s="1" t="s">
        <v>9</v>
      </c>
      <c r="C182" s="4" t="s">
        <v>21</v>
      </c>
      <c r="D182" s="36" t="s">
        <v>88</v>
      </c>
      <c r="E182" s="1">
        <v>32.909999999999997</v>
      </c>
      <c r="F182" s="2">
        <f>9*200/220</f>
        <v>8.1818181818181817</v>
      </c>
      <c r="G182" s="2">
        <f>6.3*200/220</f>
        <v>5.7272727272727275</v>
      </c>
      <c r="H182" s="2">
        <f>22.1*200/220</f>
        <v>20.09090909090909</v>
      </c>
      <c r="I182" s="2">
        <f>180.9*200/220</f>
        <v>164.45454545454547</v>
      </c>
      <c r="J182" s="73"/>
      <c r="K182" s="2">
        <f>66.15*200/220</f>
        <v>60.136363636363647</v>
      </c>
      <c r="L182" s="2">
        <f>26.5*200/220</f>
        <v>24.09090909090909</v>
      </c>
      <c r="M182" s="2">
        <f>64.1*200/220</f>
        <v>58.272727272727266</v>
      </c>
      <c r="N182" s="2">
        <f>1.38*200/220</f>
        <v>1.2545454545454546</v>
      </c>
      <c r="O182" s="2">
        <f>0.8*200/220</f>
        <v>0.72727272727272729</v>
      </c>
      <c r="P182" s="2">
        <f>9.48*200/220</f>
        <v>8.6181818181818191</v>
      </c>
      <c r="Q182" s="2">
        <f>1.3*200/220</f>
        <v>1.1818181818181819</v>
      </c>
      <c r="R182" s="2">
        <f>20.03*200/220</f>
        <v>18.209090909090911</v>
      </c>
    </row>
    <row r="183" spans="1:19" ht="18" customHeight="1">
      <c r="A183" s="1">
        <v>268</v>
      </c>
      <c r="B183" s="39" t="s">
        <v>10</v>
      </c>
      <c r="C183" s="5" t="s">
        <v>25</v>
      </c>
      <c r="D183" s="1">
        <v>90</v>
      </c>
      <c r="E183" s="2">
        <v>50.09</v>
      </c>
      <c r="F183" s="2">
        <v>12.1</v>
      </c>
      <c r="G183" s="2">
        <v>15.9</v>
      </c>
      <c r="H183" s="2">
        <v>18.2</v>
      </c>
      <c r="I183" s="2">
        <v>263.5</v>
      </c>
      <c r="J183" s="2"/>
      <c r="K183" s="2">
        <v>39.4</v>
      </c>
      <c r="L183" s="2">
        <v>28.9</v>
      </c>
      <c r="M183" s="2">
        <v>149.69999999999999</v>
      </c>
      <c r="N183" s="2">
        <v>0.9</v>
      </c>
      <c r="O183" s="2">
        <v>25.9</v>
      </c>
      <c r="P183" s="2">
        <v>0.1</v>
      </c>
      <c r="Q183" s="23">
        <v>0</v>
      </c>
      <c r="R183" s="2">
        <v>0.1</v>
      </c>
      <c r="S183" s="25"/>
    </row>
    <row r="184" spans="1:19" ht="17.25" customHeight="1">
      <c r="A184" s="1">
        <v>143</v>
      </c>
      <c r="B184" s="1" t="s">
        <v>14</v>
      </c>
      <c r="C184" s="29" t="s">
        <v>52</v>
      </c>
      <c r="D184" s="1">
        <v>155</v>
      </c>
      <c r="E184" s="2">
        <v>20.67</v>
      </c>
      <c r="F184" s="2">
        <v>2.1</v>
      </c>
      <c r="G184" s="2">
        <v>12.1</v>
      </c>
      <c r="H184" s="2">
        <v>15.5</v>
      </c>
      <c r="I184" s="2">
        <v>178.6</v>
      </c>
      <c r="J184" s="78"/>
      <c r="K184" s="2">
        <v>23.9</v>
      </c>
      <c r="L184" s="2">
        <v>27.8</v>
      </c>
      <c r="M184" s="2">
        <v>61.8</v>
      </c>
      <c r="N184" s="2">
        <v>0.98</v>
      </c>
      <c r="O184" s="2">
        <v>31</v>
      </c>
      <c r="P184" s="2">
        <v>7.0000000000000007E-2</v>
      </c>
      <c r="Q184" s="23">
        <v>0</v>
      </c>
      <c r="R184" s="2">
        <v>8.67</v>
      </c>
      <c r="S184" s="25"/>
    </row>
    <row r="185" spans="1:19" ht="18" customHeight="1">
      <c r="A185" s="1"/>
      <c r="B185" s="1" t="s">
        <v>15</v>
      </c>
      <c r="C185" s="29" t="s">
        <v>130</v>
      </c>
      <c r="D185" s="1">
        <v>200</v>
      </c>
      <c r="E185" s="2">
        <v>20</v>
      </c>
      <c r="F185" s="2">
        <v>1</v>
      </c>
      <c r="G185" s="2">
        <v>0</v>
      </c>
      <c r="H185" s="2">
        <v>20.2</v>
      </c>
      <c r="I185" s="2">
        <v>92</v>
      </c>
      <c r="J185" s="32"/>
      <c r="K185" s="2">
        <v>14</v>
      </c>
      <c r="L185" s="2">
        <v>8</v>
      </c>
      <c r="M185" s="2">
        <v>14</v>
      </c>
      <c r="N185" s="2">
        <v>2.8</v>
      </c>
      <c r="O185" s="23">
        <v>0</v>
      </c>
      <c r="P185" s="2">
        <v>0.4</v>
      </c>
      <c r="Q185" s="2">
        <v>0.4</v>
      </c>
      <c r="R185" s="2">
        <v>4</v>
      </c>
      <c r="S185" s="25"/>
    </row>
    <row r="186" spans="1:19" ht="18" customHeight="1">
      <c r="A186" s="1"/>
      <c r="B186" s="1" t="s">
        <v>16</v>
      </c>
      <c r="C186" s="4" t="s">
        <v>81</v>
      </c>
      <c r="D186" s="1">
        <v>30</v>
      </c>
      <c r="E186" s="2">
        <v>2.2000000000000002</v>
      </c>
      <c r="F186" s="2">
        <v>1.68</v>
      </c>
      <c r="G186" s="2">
        <v>0.33</v>
      </c>
      <c r="H186" s="2">
        <v>14.82</v>
      </c>
      <c r="I186" s="2">
        <v>68.97</v>
      </c>
      <c r="J186" s="59"/>
      <c r="K186" s="2">
        <v>6.9</v>
      </c>
      <c r="L186" s="2">
        <v>7.5</v>
      </c>
      <c r="M186" s="2">
        <v>31.799999999999997</v>
      </c>
      <c r="N186" s="2">
        <v>0.92999999999999994</v>
      </c>
      <c r="O186" s="23">
        <v>0</v>
      </c>
      <c r="P186" s="2">
        <v>0.03</v>
      </c>
      <c r="Q186" s="23">
        <v>0</v>
      </c>
      <c r="R186" s="23">
        <v>0</v>
      </c>
      <c r="S186" s="25"/>
    </row>
    <row r="187" spans="1:19" ht="18" customHeight="1">
      <c r="A187" s="1"/>
      <c r="B187" s="1" t="s">
        <v>69</v>
      </c>
      <c r="C187" s="29" t="s">
        <v>71</v>
      </c>
      <c r="D187" s="1">
        <v>30</v>
      </c>
      <c r="E187" s="40">
        <v>2.2000000000000002</v>
      </c>
      <c r="F187" s="2">
        <v>2.37</v>
      </c>
      <c r="G187" s="2">
        <v>0.3</v>
      </c>
      <c r="H187" s="2">
        <v>14.49</v>
      </c>
      <c r="I187" s="2">
        <v>70.14</v>
      </c>
      <c r="J187" s="59"/>
      <c r="K187" s="2">
        <v>6.8999999999999995</v>
      </c>
      <c r="L187" s="2">
        <v>9.8999999999999986</v>
      </c>
      <c r="M187" s="2">
        <v>26.099999999999998</v>
      </c>
      <c r="N187" s="2">
        <v>0.33</v>
      </c>
      <c r="O187" s="23">
        <v>0</v>
      </c>
      <c r="P187" s="2">
        <v>0.03</v>
      </c>
      <c r="Q187" s="23">
        <v>0</v>
      </c>
      <c r="R187" s="23">
        <v>0</v>
      </c>
      <c r="S187" s="25"/>
    </row>
    <row r="188" spans="1:19" ht="18" customHeight="1">
      <c r="A188" s="1">
        <v>385</v>
      </c>
      <c r="B188" s="1" t="s">
        <v>78</v>
      </c>
      <c r="C188" s="29" t="s">
        <v>144</v>
      </c>
      <c r="D188" s="1">
        <v>200</v>
      </c>
      <c r="E188" s="2">
        <v>26.38</v>
      </c>
      <c r="F188" s="2">
        <v>5.8</v>
      </c>
      <c r="G188" s="2">
        <v>6.6</v>
      </c>
      <c r="H188" s="2">
        <v>9.9</v>
      </c>
      <c r="I188" s="2">
        <v>122</v>
      </c>
      <c r="J188" s="59"/>
      <c r="K188" s="2">
        <v>215.22</v>
      </c>
      <c r="L188" s="2">
        <v>23.62</v>
      </c>
      <c r="M188" s="2">
        <v>151.91999999999999</v>
      </c>
      <c r="N188" s="2">
        <v>0.16</v>
      </c>
      <c r="O188" s="2">
        <v>0.04</v>
      </c>
      <c r="P188" s="2">
        <v>0.06</v>
      </c>
      <c r="Q188" s="23">
        <v>0</v>
      </c>
      <c r="R188" s="2">
        <v>1.1000000000000001</v>
      </c>
      <c r="S188" s="25"/>
    </row>
    <row r="189" spans="1:19" ht="18" customHeight="1">
      <c r="A189" s="123" t="s">
        <v>12</v>
      </c>
      <c r="B189" s="123"/>
      <c r="C189" s="123"/>
      <c r="D189" s="104">
        <v>993</v>
      </c>
      <c r="E189" s="12">
        <f t="shared" ref="E189:R189" si="18">SUM(E181:E188)</f>
        <v>170.72999999999996</v>
      </c>
      <c r="F189" s="12">
        <f t="shared" si="18"/>
        <v>33.951818181818183</v>
      </c>
      <c r="G189" s="12">
        <f t="shared" si="18"/>
        <v>41.077272727272728</v>
      </c>
      <c r="H189" s="12">
        <f t="shared" si="18"/>
        <v>115.96090909090908</v>
      </c>
      <c r="I189" s="12">
        <f t="shared" si="18"/>
        <v>975.26454545454544</v>
      </c>
      <c r="J189" s="12">
        <f t="shared" si="18"/>
        <v>0</v>
      </c>
      <c r="K189" s="12">
        <f t="shared" si="18"/>
        <v>374.85636363636365</v>
      </c>
      <c r="L189" s="12">
        <f t="shared" si="18"/>
        <v>141.81090909090909</v>
      </c>
      <c r="M189" s="12">
        <f t="shared" si="18"/>
        <v>493.5927272727273</v>
      </c>
      <c r="N189" s="12">
        <f t="shared" si="18"/>
        <v>7.834545454545454</v>
      </c>
      <c r="O189" s="12">
        <f t="shared" si="18"/>
        <v>57.667272727272724</v>
      </c>
      <c r="P189" s="12">
        <f t="shared" si="18"/>
        <v>9.3081818181818186</v>
      </c>
      <c r="Q189" s="12">
        <f t="shared" si="18"/>
        <v>1.581818181818182</v>
      </c>
      <c r="R189" s="12">
        <f t="shared" si="18"/>
        <v>42.579090909090915</v>
      </c>
    </row>
    <row r="190" spans="1:19" ht="18" customHeight="1">
      <c r="A190" s="122" t="s">
        <v>18</v>
      </c>
      <c r="B190" s="122"/>
      <c r="C190" s="122"/>
      <c r="D190" s="122"/>
      <c r="E190" s="12">
        <f>E177+E189</f>
        <v>218.41999999999996</v>
      </c>
      <c r="F190" s="12">
        <f>F177+F189</f>
        <v>44.921818181818182</v>
      </c>
      <c r="G190" s="12">
        <f>G177+G189</f>
        <v>59.49727272727273</v>
      </c>
      <c r="H190" s="12">
        <f>H177+H189</f>
        <v>209.78090909090906</v>
      </c>
      <c r="I190" s="12">
        <f>I177+I189</f>
        <v>1561.6645454545455</v>
      </c>
      <c r="J190" s="59"/>
      <c r="K190" s="12">
        <f t="shared" ref="K190:R190" si="19">K177+K189</f>
        <v>528.35636363636365</v>
      </c>
      <c r="L190" s="12">
        <f t="shared" si="19"/>
        <v>203.7409090909091</v>
      </c>
      <c r="M190" s="12">
        <f t="shared" si="19"/>
        <v>715.79272727272723</v>
      </c>
      <c r="N190" s="12">
        <f t="shared" si="19"/>
        <v>11.514545454545454</v>
      </c>
      <c r="O190" s="12">
        <f t="shared" si="19"/>
        <v>149.97727272727272</v>
      </c>
      <c r="P190" s="12">
        <f t="shared" si="19"/>
        <v>9.4881818181818183</v>
      </c>
      <c r="Q190" s="12">
        <f t="shared" si="19"/>
        <v>2.311818181818182</v>
      </c>
      <c r="R190" s="12">
        <f t="shared" si="19"/>
        <v>43.699090909090913</v>
      </c>
    </row>
    <row r="191" spans="1:19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19">
      <c r="A192" s="14"/>
      <c r="B192" s="14"/>
      <c r="C192" s="14"/>
      <c r="D192" s="14"/>
      <c r="E192" s="16"/>
      <c r="F192" s="16"/>
      <c r="G192" s="16"/>
      <c r="H192" s="16"/>
      <c r="I192" s="16"/>
      <c r="J192" s="18"/>
      <c r="K192" s="16"/>
      <c r="L192" s="16"/>
      <c r="M192" s="16"/>
      <c r="N192" s="15"/>
      <c r="O192" s="16"/>
      <c r="P192" s="15"/>
      <c r="Q192" s="15"/>
      <c r="R192" s="16"/>
    </row>
    <row r="193" spans="1:20">
      <c r="A193" s="14"/>
      <c r="B193" s="14"/>
      <c r="C193" s="14"/>
      <c r="D193" s="14"/>
      <c r="E193" s="16"/>
      <c r="F193" s="16"/>
      <c r="G193" s="16"/>
      <c r="H193" s="16"/>
      <c r="I193" s="16"/>
      <c r="J193" s="18"/>
      <c r="K193" s="16"/>
      <c r="L193" s="16"/>
      <c r="M193" s="16"/>
      <c r="N193" s="15"/>
      <c r="O193" s="16"/>
      <c r="P193" s="15"/>
      <c r="Q193" s="15"/>
      <c r="R193" s="16"/>
    </row>
    <row r="194" spans="1:20">
      <c r="A194" s="111" t="s">
        <v>39</v>
      </c>
      <c r="B194" s="111"/>
      <c r="C194" s="111"/>
      <c r="D194" s="14"/>
      <c r="E194" s="16"/>
      <c r="F194" s="16"/>
      <c r="G194" s="16"/>
      <c r="H194" s="16"/>
      <c r="I194" s="16"/>
      <c r="J194" s="18"/>
      <c r="K194" s="115" t="s">
        <v>114</v>
      </c>
      <c r="L194" s="115"/>
      <c r="M194" s="115"/>
      <c r="N194" s="115"/>
      <c r="O194" s="115"/>
      <c r="P194" s="115"/>
      <c r="Q194" s="115"/>
      <c r="R194" s="115"/>
      <c r="S194" s="115"/>
      <c r="T194" s="115"/>
    </row>
    <row r="195" spans="1:20">
      <c r="A195" s="112" t="s">
        <v>50</v>
      </c>
      <c r="B195" s="112"/>
      <c r="C195" s="112"/>
      <c r="D195" s="14"/>
      <c r="E195" s="86"/>
      <c r="F195" s="86"/>
      <c r="G195" s="86"/>
      <c r="H195" s="86"/>
      <c r="I195" s="86"/>
      <c r="J195" s="18"/>
      <c r="K195" s="116" t="s">
        <v>133</v>
      </c>
      <c r="L195" s="116"/>
      <c r="M195" s="116"/>
      <c r="N195" s="116"/>
      <c r="O195" s="116"/>
      <c r="P195" s="116"/>
      <c r="Q195" s="116"/>
      <c r="R195" s="116"/>
      <c r="S195" s="116"/>
      <c r="T195" s="116"/>
    </row>
    <row r="196" spans="1:20">
      <c r="A196" s="113" t="s">
        <v>106</v>
      </c>
      <c r="B196" s="113"/>
      <c r="C196" s="113"/>
      <c r="D196" s="14"/>
      <c r="E196" s="86"/>
      <c r="F196" s="86"/>
      <c r="G196" s="86"/>
      <c r="H196" s="86"/>
      <c r="I196" s="86"/>
      <c r="J196" s="18"/>
      <c r="K196" s="114" t="s">
        <v>116</v>
      </c>
      <c r="L196" s="114"/>
      <c r="M196" s="114"/>
      <c r="N196" s="114"/>
      <c r="O196" s="114"/>
      <c r="P196" s="114"/>
      <c r="Q196" s="114"/>
      <c r="R196" s="114"/>
    </row>
    <row r="197" spans="1:20">
      <c r="A197" s="112" t="s">
        <v>102</v>
      </c>
      <c r="B197" s="112"/>
      <c r="C197" s="112"/>
      <c r="D197" s="14"/>
      <c r="E197" s="86"/>
      <c r="F197" s="86"/>
      <c r="G197" s="86"/>
      <c r="H197" s="86"/>
      <c r="I197" s="86"/>
      <c r="J197" s="18"/>
      <c r="K197" s="114" t="s">
        <v>138</v>
      </c>
      <c r="L197" s="114"/>
      <c r="M197" s="114"/>
      <c r="N197" s="114"/>
      <c r="O197" s="114"/>
      <c r="P197" s="114"/>
      <c r="Q197" s="114"/>
      <c r="R197" s="114"/>
    </row>
    <row r="198" spans="1:20" ht="18.75">
      <c r="A198" s="110" t="s">
        <v>5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1:20" ht="15.75">
      <c r="A199" s="107" t="s">
        <v>6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1:20" ht="15.75">
      <c r="A200" s="109" t="s">
        <v>7</v>
      </c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1:20" ht="18" customHeight="1">
      <c r="A201" s="124" t="s">
        <v>45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6"/>
    </row>
    <row r="202" spans="1:20" ht="18.75" customHeight="1">
      <c r="A202" s="117" t="s">
        <v>4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</row>
    <row r="203" spans="1:20" ht="18" customHeight="1">
      <c r="A203" s="118" t="s">
        <v>28</v>
      </c>
      <c r="B203" s="108" t="s">
        <v>0</v>
      </c>
      <c r="C203" s="118" t="s">
        <v>37</v>
      </c>
      <c r="D203" s="108" t="s">
        <v>72</v>
      </c>
      <c r="E203" s="108" t="s">
        <v>2</v>
      </c>
      <c r="F203" s="119" t="s">
        <v>58</v>
      </c>
      <c r="G203" s="119" t="s">
        <v>59</v>
      </c>
      <c r="H203" s="119" t="s">
        <v>60</v>
      </c>
      <c r="I203" s="108" t="s">
        <v>3</v>
      </c>
      <c r="J203" s="13"/>
      <c r="K203" s="7" t="s">
        <v>61</v>
      </c>
      <c r="L203" s="7"/>
      <c r="M203" s="7"/>
      <c r="N203" s="7"/>
      <c r="O203" s="108" t="s">
        <v>62</v>
      </c>
      <c r="P203" s="108"/>
      <c r="Q203" s="108"/>
      <c r="R203" s="108"/>
    </row>
    <row r="204" spans="1:20" ht="15" customHeight="1">
      <c r="A204" s="118"/>
      <c r="B204" s="108"/>
      <c r="C204" s="118"/>
      <c r="D204" s="108"/>
      <c r="E204" s="108"/>
      <c r="F204" s="121"/>
      <c r="G204" s="121"/>
      <c r="H204" s="121"/>
      <c r="I204" s="108"/>
      <c r="J204" s="13"/>
      <c r="K204" s="33" t="s">
        <v>29</v>
      </c>
      <c r="L204" s="26" t="s">
        <v>30</v>
      </c>
      <c r="M204" s="26" t="s">
        <v>31</v>
      </c>
      <c r="N204" s="26" t="s">
        <v>32</v>
      </c>
      <c r="O204" s="26" t="s">
        <v>33</v>
      </c>
      <c r="P204" s="26" t="s">
        <v>68</v>
      </c>
      <c r="Q204" s="26" t="s">
        <v>35</v>
      </c>
      <c r="R204" s="26" t="s">
        <v>36</v>
      </c>
    </row>
    <row r="205" spans="1:20" ht="18.75" customHeight="1">
      <c r="A205" s="36">
        <v>210</v>
      </c>
      <c r="B205" s="36" t="s">
        <v>8</v>
      </c>
      <c r="C205" s="64" t="s">
        <v>41</v>
      </c>
      <c r="D205" s="1">
        <v>200</v>
      </c>
      <c r="E205" s="2">
        <v>79.42</v>
      </c>
      <c r="F205" s="2">
        <v>13.7</v>
      </c>
      <c r="G205" s="2">
        <v>27.6</v>
      </c>
      <c r="H205" s="2">
        <v>14.5</v>
      </c>
      <c r="I205" s="2">
        <v>362.1</v>
      </c>
      <c r="J205" s="59"/>
      <c r="K205" s="2">
        <v>113.9</v>
      </c>
      <c r="L205" s="2">
        <v>19.5</v>
      </c>
      <c r="M205" s="2">
        <v>259.8</v>
      </c>
      <c r="N205" s="2">
        <v>3</v>
      </c>
      <c r="O205" s="2">
        <v>339.8</v>
      </c>
      <c r="P205" s="2">
        <v>0.2</v>
      </c>
      <c r="Q205" s="2">
        <v>0</v>
      </c>
      <c r="R205" s="2">
        <v>0.3</v>
      </c>
    </row>
    <row r="206" spans="1:20" ht="18.75" customHeight="1">
      <c r="A206" s="1"/>
      <c r="B206" s="1" t="s">
        <v>9</v>
      </c>
      <c r="C206" s="35" t="s">
        <v>67</v>
      </c>
      <c r="D206" s="36">
        <v>40</v>
      </c>
      <c r="E206" s="40">
        <v>2.93</v>
      </c>
      <c r="F206" s="40">
        <v>3.16</v>
      </c>
      <c r="G206" s="40">
        <v>0.4</v>
      </c>
      <c r="H206" s="40">
        <v>19.32</v>
      </c>
      <c r="I206" s="40">
        <v>93.52</v>
      </c>
      <c r="J206" s="76"/>
      <c r="K206" s="40">
        <v>9.1999999999999993</v>
      </c>
      <c r="L206" s="40">
        <v>13.2</v>
      </c>
      <c r="M206" s="40">
        <v>34.799999999999997</v>
      </c>
      <c r="N206" s="40">
        <v>0.44</v>
      </c>
      <c r="O206" s="38">
        <v>0</v>
      </c>
      <c r="P206" s="40">
        <v>0.04</v>
      </c>
      <c r="Q206" s="40">
        <v>0.09</v>
      </c>
      <c r="R206" s="40">
        <v>0.1</v>
      </c>
    </row>
    <row r="207" spans="1:20" ht="17.25" customHeight="1">
      <c r="A207" s="1">
        <v>376</v>
      </c>
      <c r="B207" s="1" t="s">
        <v>10</v>
      </c>
      <c r="C207" s="35" t="s">
        <v>17</v>
      </c>
      <c r="D207" s="1">
        <v>200</v>
      </c>
      <c r="E207" s="2">
        <v>1.89</v>
      </c>
      <c r="F207" s="2">
        <v>0.1</v>
      </c>
      <c r="G207" s="23">
        <v>0</v>
      </c>
      <c r="H207" s="2">
        <v>15</v>
      </c>
      <c r="I207" s="2">
        <v>60</v>
      </c>
      <c r="J207" s="59"/>
      <c r="K207" s="2">
        <v>5</v>
      </c>
      <c r="L207" s="23">
        <v>0</v>
      </c>
      <c r="M207" s="23">
        <v>0</v>
      </c>
      <c r="N207" s="2">
        <v>2</v>
      </c>
      <c r="O207" s="23">
        <v>0</v>
      </c>
      <c r="P207" s="23">
        <v>0</v>
      </c>
      <c r="Q207" s="23">
        <v>0</v>
      </c>
      <c r="R207" s="38">
        <v>0</v>
      </c>
    </row>
    <row r="208" spans="1:20" ht="18" customHeight="1">
      <c r="A208" s="1"/>
      <c r="B208" s="1" t="s">
        <v>14</v>
      </c>
      <c r="C208" s="29" t="s">
        <v>145</v>
      </c>
      <c r="D208" s="36">
        <v>180</v>
      </c>
      <c r="E208" s="2">
        <v>42.31</v>
      </c>
      <c r="F208" s="2">
        <v>0.72</v>
      </c>
      <c r="G208" s="1">
        <v>0</v>
      </c>
      <c r="H208" s="1">
        <v>22.68</v>
      </c>
      <c r="I208" s="3">
        <v>93.6</v>
      </c>
      <c r="J208" s="29"/>
      <c r="K208" s="3">
        <v>10.8</v>
      </c>
      <c r="L208" s="3">
        <v>9</v>
      </c>
      <c r="M208" s="3">
        <v>19.8</v>
      </c>
      <c r="N208" s="2">
        <v>0.18</v>
      </c>
      <c r="O208" s="3">
        <v>102.6</v>
      </c>
      <c r="P208" s="23">
        <v>0</v>
      </c>
      <c r="Q208" s="23">
        <v>0</v>
      </c>
      <c r="R208" s="2">
        <v>8.3699999999999992</v>
      </c>
    </row>
    <row r="209" spans="1:18" ht="18" customHeight="1">
      <c r="A209" s="123" t="s">
        <v>12</v>
      </c>
      <c r="B209" s="123"/>
      <c r="C209" s="123"/>
      <c r="D209" s="99">
        <v>620</v>
      </c>
      <c r="E209" s="12">
        <f t="shared" ref="E209:R209" si="20">SUM(E205:E208)</f>
        <v>126.55000000000001</v>
      </c>
      <c r="F209" s="12">
        <f t="shared" si="20"/>
        <v>17.68</v>
      </c>
      <c r="G209" s="12">
        <f t="shared" si="20"/>
        <v>28</v>
      </c>
      <c r="H209" s="12">
        <f t="shared" si="20"/>
        <v>71.5</v>
      </c>
      <c r="I209" s="12">
        <f t="shared" si="20"/>
        <v>609.22</v>
      </c>
      <c r="J209" s="12">
        <f t="shared" si="20"/>
        <v>0</v>
      </c>
      <c r="K209" s="12">
        <f t="shared" si="20"/>
        <v>138.90000000000003</v>
      </c>
      <c r="L209" s="12">
        <f t="shared" si="20"/>
        <v>41.7</v>
      </c>
      <c r="M209" s="12">
        <f t="shared" si="20"/>
        <v>314.40000000000003</v>
      </c>
      <c r="N209" s="12">
        <f t="shared" si="20"/>
        <v>5.6199999999999992</v>
      </c>
      <c r="O209" s="12">
        <f t="shared" si="20"/>
        <v>442.4</v>
      </c>
      <c r="P209" s="12">
        <f t="shared" si="20"/>
        <v>0.24000000000000002</v>
      </c>
      <c r="Q209" s="12">
        <f t="shared" si="20"/>
        <v>0.09</v>
      </c>
      <c r="R209" s="12">
        <f t="shared" si="20"/>
        <v>8.77</v>
      </c>
    </row>
    <row r="210" spans="1:18" ht="18" customHeight="1">
      <c r="A210" s="117" t="s">
        <v>13</v>
      </c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</row>
    <row r="211" spans="1:18" ht="18" customHeight="1">
      <c r="A211" s="118" t="s">
        <v>28</v>
      </c>
      <c r="B211" s="108" t="s">
        <v>0</v>
      </c>
      <c r="C211" s="118" t="s">
        <v>37</v>
      </c>
      <c r="D211" s="108" t="s">
        <v>72</v>
      </c>
      <c r="E211" s="108" t="s">
        <v>2</v>
      </c>
      <c r="F211" s="119" t="s">
        <v>58</v>
      </c>
      <c r="G211" s="119" t="s">
        <v>59</v>
      </c>
      <c r="H211" s="119" t="s">
        <v>60</v>
      </c>
      <c r="I211" s="108" t="s">
        <v>3</v>
      </c>
      <c r="J211" s="13"/>
      <c r="K211" s="7" t="s">
        <v>61</v>
      </c>
      <c r="L211" s="7"/>
      <c r="M211" s="7"/>
      <c r="N211" s="7"/>
      <c r="O211" s="108" t="s">
        <v>62</v>
      </c>
      <c r="P211" s="108"/>
      <c r="Q211" s="108"/>
      <c r="R211" s="108"/>
    </row>
    <row r="212" spans="1:18" ht="4.5" customHeight="1">
      <c r="A212" s="118"/>
      <c r="B212" s="108"/>
      <c r="C212" s="118"/>
      <c r="D212" s="108"/>
      <c r="E212" s="108"/>
      <c r="F212" s="120"/>
      <c r="G212" s="120"/>
      <c r="H212" s="120"/>
      <c r="I212" s="108"/>
      <c r="J212" s="13"/>
      <c r="K212" s="105" t="s">
        <v>29</v>
      </c>
      <c r="L212" s="105" t="s">
        <v>30</v>
      </c>
      <c r="M212" s="105" t="s">
        <v>31</v>
      </c>
      <c r="N212" s="105" t="s">
        <v>32</v>
      </c>
      <c r="O212" s="105" t="s">
        <v>33</v>
      </c>
      <c r="P212" s="105" t="s">
        <v>68</v>
      </c>
      <c r="Q212" s="105" t="s">
        <v>35</v>
      </c>
      <c r="R212" s="105" t="s">
        <v>36</v>
      </c>
    </row>
    <row r="213" spans="1:18" ht="15" customHeight="1">
      <c r="A213" s="118"/>
      <c r="B213" s="108"/>
      <c r="C213" s="118"/>
      <c r="D213" s="108"/>
      <c r="E213" s="108"/>
      <c r="F213" s="121"/>
      <c r="G213" s="121"/>
      <c r="H213" s="121"/>
      <c r="I213" s="108"/>
      <c r="J213" s="13"/>
      <c r="K213" s="106"/>
      <c r="L213" s="106"/>
      <c r="M213" s="106"/>
      <c r="N213" s="106"/>
      <c r="O213" s="106"/>
      <c r="P213" s="106"/>
      <c r="Q213" s="106"/>
      <c r="R213" s="106"/>
    </row>
    <row r="214" spans="1:18" ht="18.75" customHeight="1">
      <c r="A214" s="1">
        <v>52</v>
      </c>
      <c r="B214" s="39">
        <v>1</v>
      </c>
      <c r="C214" s="54" t="s">
        <v>77</v>
      </c>
      <c r="D214" s="39">
        <v>60</v>
      </c>
      <c r="E214" s="1">
        <v>5.86</v>
      </c>
      <c r="F214" s="2">
        <v>1</v>
      </c>
      <c r="G214" s="2">
        <v>3.6</v>
      </c>
      <c r="H214" s="2">
        <v>6.6</v>
      </c>
      <c r="I214" s="2">
        <v>62.4</v>
      </c>
      <c r="J214" s="2"/>
      <c r="K214" s="2">
        <v>21.1</v>
      </c>
      <c r="L214" s="2">
        <v>12.5</v>
      </c>
      <c r="M214" s="2">
        <v>24.6</v>
      </c>
      <c r="N214" s="2">
        <v>0.8</v>
      </c>
      <c r="O214" s="23">
        <v>0</v>
      </c>
      <c r="P214" s="2">
        <v>0</v>
      </c>
      <c r="Q214" s="2">
        <v>0.1</v>
      </c>
      <c r="R214" s="2">
        <v>5.7</v>
      </c>
    </row>
    <row r="215" spans="1:18" ht="18" customHeight="1">
      <c r="A215" s="1">
        <v>96</v>
      </c>
      <c r="B215" s="1" t="s">
        <v>9</v>
      </c>
      <c r="C215" s="4" t="s">
        <v>63</v>
      </c>
      <c r="D215" s="1">
        <v>200</v>
      </c>
      <c r="E215" s="2">
        <v>11.27</v>
      </c>
      <c r="F215" s="2">
        <v>2.1</v>
      </c>
      <c r="G215" s="2">
        <v>5.0999999999999996</v>
      </c>
      <c r="H215" s="2">
        <v>20.5</v>
      </c>
      <c r="I215" s="2">
        <v>136.30000000000001</v>
      </c>
      <c r="J215" s="59"/>
      <c r="K215" s="2">
        <v>89.3</v>
      </c>
      <c r="L215" s="2">
        <v>13.5</v>
      </c>
      <c r="M215" s="2">
        <v>33.4</v>
      </c>
      <c r="N215" s="2">
        <v>1</v>
      </c>
      <c r="O215" s="2">
        <v>1.1000000000000001</v>
      </c>
      <c r="P215" s="2">
        <v>3.8</v>
      </c>
      <c r="Q215" s="2">
        <v>0.3</v>
      </c>
      <c r="R215" s="2">
        <v>2.1</v>
      </c>
    </row>
    <row r="216" spans="1:18" ht="18.75" customHeight="1">
      <c r="A216" s="39">
        <v>291</v>
      </c>
      <c r="B216" s="39" t="s">
        <v>10</v>
      </c>
      <c r="C216" s="6" t="s">
        <v>128</v>
      </c>
      <c r="D216" s="1">
        <v>240</v>
      </c>
      <c r="E216" s="2">
        <v>73.73</v>
      </c>
      <c r="F216" s="2">
        <v>28.8</v>
      </c>
      <c r="G216" s="2">
        <v>36.700000000000003</v>
      </c>
      <c r="H216" s="2">
        <v>46.6</v>
      </c>
      <c r="I216" s="2">
        <v>632.20000000000005</v>
      </c>
      <c r="J216" s="2"/>
      <c r="K216" s="2">
        <v>62.3</v>
      </c>
      <c r="L216" s="2">
        <v>65.5</v>
      </c>
      <c r="M216" s="2">
        <v>275.3</v>
      </c>
      <c r="N216" s="2">
        <v>3.1</v>
      </c>
      <c r="O216" s="2">
        <v>66.3</v>
      </c>
      <c r="P216" s="2">
        <v>0</v>
      </c>
      <c r="Q216" s="2">
        <v>0</v>
      </c>
      <c r="R216" s="2">
        <v>1.4</v>
      </c>
    </row>
    <row r="217" spans="1:18" ht="18" customHeight="1">
      <c r="A217" s="1"/>
      <c r="B217" s="1" t="s">
        <v>14</v>
      </c>
      <c r="C217" s="4" t="s">
        <v>57</v>
      </c>
      <c r="D217" s="1">
        <v>200</v>
      </c>
      <c r="E217" s="2">
        <v>14</v>
      </c>
      <c r="F217" s="2">
        <v>0.2</v>
      </c>
      <c r="G217" s="2">
        <v>0</v>
      </c>
      <c r="H217" s="2">
        <v>3.9</v>
      </c>
      <c r="I217" s="2">
        <v>16</v>
      </c>
      <c r="J217" s="32"/>
      <c r="K217" s="2">
        <v>0.24</v>
      </c>
      <c r="L217" s="2">
        <v>0.2</v>
      </c>
      <c r="M217" s="2">
        <v>0.5</v>
      </c>
      <c r="N217" s="2">
        <v>7</v>
      </c>
      <c r="O217" s="23">
        <v>0</v>
      </c>
      <c r="P217" s="2">
        <v>0.1</v>
      </c>
      <c r="Q217" s="2">
        <v>0</v>
      </c>
      <c r="R217" s="2">
        <v>6</v>
      </c>
    </row>
    <row r="218" spans="1:18" ht="16.5" customHeight="1">
      <c r="A218" s="1"/>
      <c r="B218" s="1" t="s">
        <v>15</v>
      </c>
      <c r="C218" s="4" t="s">
        <v>81</v>
      </c>
      <c r="D218" s="1">
        <v>30</v>
      </c>
      <c r="E218" s="2">
        <v>2.2000000000000002</v>
      </c>
      <c r="F218" s="2">
        <v>1.68</v>
      </c>
      <c r="G218" s="2">
        <v>0.33</v>
      </c>
      <c r="H218" s="2">
        <v>14.82</v>
      </c>
      <c r="I218" s="2">
        <v>68.97</v>
      </c>
      <c r="J218" s="78"/>
      <c r="K218" s="2">
        <v>6.9</v>
      </c>
      <c r="L218" s="2">
        <v>7.5</v>
      </c>
      <c r="M218" s="2">
        <v>31.799999999999997</v>
      </c>
      <c r="N218" s="2">
        <v>0.92999999999999994</v>
      </c>
      <c r="O218" s="2">
        <v>0</v>
      </c>
      <c r="P218" s="2">
        <v>0.03</v>
      </c>
      <c r="Q218" s="23">
        <v>0</v>
      </c>
      <c r="R218" s="23">
        <v>0</v>
      </c>
    </row>
    <row r="219" spans="1:18" ht="15" customHeight="1">
      <c r="A219" s="1"/>
      <c r="B219" s="1" t="s">
        <v>16</v>
      </c>
      <c r="C219" s="35" t="s">
        <v>71</v>
      </c>
      <c r="D219" s="1">
        <v>30</v>
      </c>
      <c r="E219" s="40">
        <v>2.2000000000000002</v>
      </c>
      <c r="F219" s="2">
        <v>2.37</v>
      </c>
      <c r="G219" s="2">
        <v>0.3</v>
      </c>
      <c r="H219" s="2">
        <v>14.49</v>
      </c>
      <c r="I219" s="2">
        <v>70.14</v>
      </c>
      <c r="J219" s="59"/>
      <c r="K219" s="2">
        <v>6.8999999999999995</v>
      </c>
      <c r="L219" s="2">
        <v>9.8999999999999986</v>
      </c>
      <c r="M219" s="2">
        <v>26.099999999999998</v>
      </c>
      <c r="N219" s="2">
        <v>0.33</v>
      </c>
      <c r="O219" s="2">
        <v>0</v>
      </c>
      <c r="P219" s="2">
        <v>0.03</v>
      </c>
      <c r="Q219" s="23">
        <v>0</v>
      </c>
      <c r="R219" s="23">
        <v>0</v>
      </c>
    </row>
    <row r="220" spans="1:18" ht="15" customHeight="1">
      <c r="A220" s="1">
        <v>386</v>
      </c>
      <c r="B220" s="1" t="s">
        <v>69</v>
      </c>
      <c r="C220" s="29" t="s">
        <v>80</v>
      </c>
      <c r="D220" s="1">
        <v>100</v>
      </c>
      <c r="E220" s="2">
        <v>15.45</v>
      </c>
      <c r="F220" s="2">
        <v>2.7</v>
      </c>
      <c r="G220" s="2">
        <v>2.5</v>
      </c>
      <c r="H220" s="2">
        <v>10.8</v>
      </c>
      <c r="I220" s="2">
        <v>79</v>
      </c>
      <c r="J220" s="59"/>
      <c r="K220" s="2">
        <v>121</v>
      </c>
      <c r="L220" s="2">
        <v>15</v>
      </c>
      <c r="M220" s="2">
        <v>94</v>
      </c>
      <c r="N220" s="2">
        <v>0.1</v>
      </c>
      <c r="O220" s="2">
        <v>20</v>
      </c>
      <c r="P220" s="2">
        <v>4.4999999999999998E-2</v>
      </c>
      <c r="Q220" s="2">
        <v>0.1</v>
      </c>
      <c r="R220" s="2">
        <v>1.35</v>
      </c>
    </row>
    <row r="221" spans="1:18" ht="18" customHeight="1">
      <c r="A221" s="123" t="s">
        <v>12</v>
      </c>
      <c r="B221" s="123"/>
      <c r="C221" s="123"/>
      <c r="D221" s="102">
        <f t="shared" ref="D221:R221" si="21">SUM(D214:D220)</f>
        <v>860</v>
      </c>
      <c r="E221" s="12">
        <f t="shared" si="21"/>
        <v>124.71000000000001</v>
      </c>
      <c r="F221" s="12">
        <f t="shared" si="21"/>
        <v>38.85</v>
      </c>
      <c r="G221" s="12">
        <f t="shared" si="21"/>
        <v>48.53</v>
      </c>
      <c r="H221" s="12">
        <f t="shared" si="21"/>
        <v>117.71000000000001</v>
      </c>
      <c r="I221" s="12">
        <f t="shared" si="21"/>
        <v>1065.0100000000002</v>
      </c>
      <c r="J221" s="12">
        <f t="shared" si="21"/>
        <v>0</v>
      </c>
      <c r="K221" s="12">
        <f t="shared" si="21"/>
        <v>307.74</v>
      </c>
      <c r="L221" s="12">
        <f t="shared" si="21"/>
        <v>124.1</v>
      </c>
      <c r="M221" s="12">
        <f t="shared" si="21"/>
        <v>485.70000000000005</v>
      </c>
      <c r="N221" s="12">
        <f t="shared" si="21"/>
        <v>13.26</v>
      </c>
      <c r="O221" s="12">
        <f t="shared" si="21"/>
        <v>87.399999999999991</v>
      </c>
      <c r="P221" s="12">
        <f t="shared" si="21"/>
        <v>4.0049999999999999</v>
      </c>
      <c r="Q221" s="12">
        <f t="shared" si="21"/>
        <v>0.5</v>
      </c>
      <c r="R221" s="12">
        <f t="shared" si="21"/>
        <v>16.55</v>
      </c>
    </row>
    <row r="222" spans="1:18" ht="18" customHeight="1">
      <c r="A222" s="122" t="s">
        <v>18</v>
      </c>
      <c r="B222" s="122"/>
      <c r="C222" s="122"/>
      <c r="D222" s="122"/>
      <c r="E222" s="12">
        <f t="shared" ref="E222:R222" si="22">E209+E221</f>
        <v>251.26000000000002</v>
      </c>
      <c r="F222" s="12">
        <f t="shared" si="22"/>
        <v>56.53</v>
      </c>
      <c r="G222" s="12">
        <f t="shared" si="22"/>
        <v>76.53</v>
      </c>
      <c r="H222" s="12">
        <f t="shared" si="22"/>
        <v>189.21</v>
      </c>
      <c r="I222" s="12">
        <f t="shared" si="22"/>
        <v>1674.2300000000002</v>
      </c>
      <c r="J222" s="12">
        <f t="shared" si="22"/>
        <v>0</v>
      </c>
      <c r="K222" s="12">
        <f t="shared" si="22"/>
        <v>446.64000000000004</v>
      </c>
      <c r="L222" s="12">
        <f t="shared" si="22"/>
        <v>165.8</v>
      </c>
      <c r="M222" s="12">
        <f t="shared" si="22"/>
        <v>800.10000000000014</v>
      </c>
      <c r="N222" s="12">
        <f t="shared" si="22"/>
        <v>18.88</v>
      </c>
      <c r="O222" s="12">
        <f t="shared" si="22"/>
        <v>529.79999999999995</v>
      </c>
      <c r="P222" s="12">
        <f t="shared" si="22"/>
        <v>4.2450000000000001</v>
      </c>
      <c r="Q222" s="12">
        <f t="shared" si="22"/>
        <v>0.59</v>
      </c>
      <c r="R222" s="12">
        <f t="shared" si="22"/>
        <v>25.32</v>
      </c>
    </row>
    <row r="223" spans="1:18">
      <c r="A223" s="14"/>
      <c r="B223" s="14"/>
      <c r="C223" s="14"/>
      <c r="D223" s="14"/>
      <c r="E223" s="16"/>
      <c r="F223" s="16"/>
      <c r="G223" s="16"/>
      <c r="H223" s="16"/>
      <c r="I223" s="16"/>
      <c r="J223" s="18"/>
      <c r="K223" s="86"/>
      <c r="L223" s="16"/>
      <c r="M223" s="16"/>
      <c r="N223" s="86"/>
      <c r="O223" s="103"/>
      <c r="P223" s="103"/>
      <c r="Q223" s="19"/>
      <c r="R223" s="16"/>
    </row>
    <row r="224" spans="1:18">
      <c r="A224" s="14"/>
      <c r="B224" s="14"/>
      <c r="C224" s="14"/>
      <c r="D224" s="14"/>
      <c r="E224" s="16"/>
      <c r="F224" s="16"/>
      <c r="G224" s="16"/>
      <c r="H224" s="16"/>
      <c r="I224" s="16"/>
      <c r="J224" s="18"/>
      <c r="K224" s="15"/>
      <c r="L224" s="16"/>
      <c r="M224" s="16"/>
      <c r="N224" s="15"/>
      <c r="O224" s="15"/>
      <c r="P224" s="15"/>
      <c r="Q224" s="19"/>
      <c r="R224" s="16"/>
    </row>
    <row r="225" spans="1:20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5"/>
      <c r="L225" s="16"/>
      <c r="M225" s="16"/>
      <c r="N225" s="15"/>
      <c r="O225" s="15"/>
      <c r="P225" s="15"/>
      <c r="Q225" s="19"/>
      <c r="R225" s="16"/>
    </row>
    <row r="226" spans="1:20">
      <c r="A226" s="111" t="s">
        <v>39</v>
      </c>
      <c r="B226" s="111"/>
      <c r="C226" s="111"/>
      <c r="D226" s="14"/>
      <c r="E226" s="16"/>
      <c r="F226" s="16"/>
      <c r="G226" s="16"/>
      <c r="H226" s="16"/>
      <c r="I226" s="16"/>
      <c r="J226" s="18"/>
      <c r="K226" s="115" t="s">
        <v>115</v>
      </c>
      <c r="L226" s="115"/>
      <c r="M226" s="115"/>
      <c r="N226" s="115"/>
      <c r="O226" s="115"/>
      <c r="P226" s="115"/>
      <c r="Q226" s="115"/>
      <c r="R226" s="115"/>
      <c r="S226" s="115"/>
      <c r="T226" s="115"/>
    </row>
    <row r="227" spans="1:20">
      <c r="A227" s="112" t="s">
        <v>50</v>
      </c>
      <c r="B227" s="112"/>
      <c r="C227" s="112"/>
      <c r="D227" s="14"/>
      <c r="E227" s="86"/>
      <c r="F227" s="86"/>
      <c r="G227" s="86"/>
      <c r="H227" s="86"/>
      <c r="I227" s="86"/>
      <c r="J227" s="18"/>
      <c r="K227" s="116" t="s">
        <v>133</v>
      </c>
      <c r="L227" s="116"/>
      <c r="M227" s="116"/>
      <c r="N227" s="116"/>
      <c r="O227" s="116"/>
      <c r="P227" s="116"/>
      <c r="Q227" s="116"/>
      <c r="R227" s="116"/>
      <c r="S227" s="116"/>
      <c r="T227" s="116"/>
    </row>
    <row r="228" spans="1:20">
      <c r="A228" s="113" t="s">
        <v>106</v>
      </c>
      <c r="B228" s="113"/>
      <c r="C228" s="113"/>
      <c r="D228" s="14"/>
      <c r="E228" s="86"/>
      <c r="F228" s="86"/>
      <c r="G228" s="86"/>
      <c r="H228" s="86"/>
      <c r="I228" s="86"/>
      <c r="J228" s="18"/>
      <c r="K228" s="114" t="s">
        <v>120</v>
      </c>
      <c r="L228" s="114"/>
      <c r="M228" s="114"/>
      <c r="N228" s="114"/>
      <c r="O228" s="114"/>
      <c r="P228" s="114"/>
      <c r="Q228" s="114"/>
      <c r="R228" s="114"/>
    </row>
    <row r="229" spans="1:20">
      <c r="A229" s="112" t="s">
        <v>102</v>
      </c>
      <c r="B229" s="112"/>
      <c r="C229" s="112"/>
      <c r="D229" s="14"/>
      <c r="E229" s="86"/>
      <c r="F229" s="86"/>
      <c r="G229" s="86"/>
      <c r="H229" s="86"/>
      <c r="I229" s="86"/>
      <c r="J229" s="18"/>
      <c r="K229" s="114" t="s">
        <v>138</v>
      </c>
      <c r="L229" s="114"/>
      <c r="M229" s="114"/>
      <c r="N229" s="114"/>
      <c r="O229" s="114"/>
      <c r="P229" s="114"/>
      <c r="Q229" s="114"/>
      <c r="R229" s="114"/>
    </row>
    <row r="230" spans="1:20" ht="18.75">
      <c r="A230" s="110" t="s">
        <v>5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1:20" ht="15.75">
      <c r="A231" s="107" t="s">
        <v>6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1:20" ht="15.75">
      <c r="A232" s="109" t="s">
        <v>7</v>
      </c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1:20" ht="18" customHeight="1">
      <c r="A233" s="124" t="s">
        <v>46</v>
      </c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6"/>
    </row>
    <row r="234" spans="1:20" ht="18.75" customHeight="1">
      <c r="A234" s="117" t="s">
        <v>4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</row>
    <row r="235" spans="1:20" ht="18" customHeight="1">
      <c r="A235" s="118" t="s">
        <v>28</v>
      </c>
      <c r="B235" s="108" t="s">
        <v>0</v>
      </c>
      <c r="C235" s="118" t="s">
        <v>37</v>
      </c>
      <c r="D235" s="108" t="s">
        <v>1</v>
      </c>
      <c r="E235" s="108" t="s">
        <v>2</v>
      </c>
      <c r="F235" s="119" t="s">
        <v>58</v>
      </c>
      <c r="G235" s="119" t="s">
        <v>59</v>
      </c>
      <c r="H235" s="119" t="s">
        <v>60</v>
      </c>
      <c r="I235" s="108" t="s">
        <v>3</v>
      </c>
      <c r="J235" s="13"/>
      <c r="K235" s="7" t="s">
        <v>61</v>
      </c>
      <c r="L235" s="7"/>
      <c r="M235" s="7"/>
      <c r="N235" s="7"/>
      <c r="O235" s="108" t="s">
        <v>62</v>
      </c>
      <c r="P235" s="108"/>
      <c r="Q235" s="108"/>
      <c r="R235" s="108"/>
    </row>
    <row r="236" spans="1:20" ht="15" customHeight="1">
      <c r="A236" s="118"/>
      <c r="B236" s="108"/>
      <c r="C236" s="118"/>
      <c r="D236" s="108"/>
      <c r="E236" s="108"/>
      <c r="F236" s="121"/>
      <c r="G236" s="121"/>
      <c r="H236" s="121"/>
      <c r="I236" s="108"/>
      <c r="J236" s="13"/>
      <c r="K236" s="33" t="s">
        <v>29</v>
      </c>
      <c r="L236" s="26" t="s">
        <v>30</v>
      </c>
      <c r="M236" s="26" t="s">
        <v>31</v>
      </c>
      <c r="N236" s="26" t="s">
        <v>32</v>
      </c>
      <c r="O236" s="26" t="s">
        <v>33</v>
      </c>
      <c r="P236" s="26" t="s">
        <v>68</v>
      </c>
      <c r="Q236" s="26" t="s">
        <v>35</v>
      </c>
      <c r="R236" s="26" t="s">
        <v>36</v>
      </c>
    </row>
    <row r="237" spans="1:20" ht="30.75" customHeight="1">
      <c r="A237" s="1">
        <v>173</v>
      </c>
      <c r="B237" s="1" t="s">
        <v>8</v>
      </c>
      <c r="C237" s="49" t="s">
        <v>87</v>
      </c>
      <c r="D237" s="66" t="s">
        <v>124</v>
      </c>
      <c r="E237" s="40">
        <v>23.06</v>
      </c>
      <c r="F237" s="40">
        <v>5.27</v>
      </c>
      <c r="G237" s="40">
        <v>10.7</v>
      </c>
      <c r="H237" s="40">
        <v>30.96</v>
      </c>
      <c r="I237" s="40">
        <v>242.65</v>
      </c>
      <c r="J237" s="40"/>
      <c r="K237" s="40">
        <v>118.01</v>
      </c>
      <c r="L237" s="40">
        <v>44.27</v>
      </c>
      <c r="M237" s="40">
        <v>160.78</v>
      </c>
      <c r="N237" s="40">
        <v>1.01</v>
      </c>
      <c r="O237" s="40">
        <v>3.8095238095238099E-2</v>
      </c>
      <c r="P237" s="40">
        <v>0.13</v>
      </c>
      <c r="Q237" s="40">
        <v>0</v>
      </c>
      <c r="R237" s="40">
        <v>0.51</v>
      </c>
    </row>
    <row r="238" spans="1:20" ht="18" customHeight="1">
      <c r="A238" s="30"/>
      <c r="B238" s="1" t="s">
        <v>9</v>
      </c>
      <c r="C238" s="58" t="s">
        <v>67</v>
      </c>
      <c r="D238" s="67">
        <v>80</v>
      </c>
      <c r="E238" s="2">
        <v>5.87</v>
      </c>
      <c r="F238" s="2">
        <v>6.32</v>
      </c>
      <c r="G238" s="2">
        <v>0.8</v>
      </c>
      <c r="H238" s="2">
        <v>38.64</v>
      </c>
      <c r="I238" s="2">
        <v>187.04</v>
      </c>
      <c r="J238" s="59"/>
      <c r="K238" s="2">
        <v>18.399999999999999</v>
      </c>
      <c r="L238" s="2">
        <v>26.4</v>
      </c>
      <c r="M238" s="2">
        <v>69.599999999999994</v>
      </c>
      <c r="N238" s="2">
        <v>0.88</v>
      </c>
      <c r="O238" s="2">
        <v>0</v>
      </c>
      <c r="P238" s="2">
        <v>0.08</v>
      </c>
      <c r="Q238" s="2">
        <v>0.18</v>
      </c>
      <c r="R238" s="2">
        <v>0.2</v>
      </c>
      <c r="S238" s="28"/>
    </row>
    <row r="239" spans="1:20" ht="18" customHeight="1">
      <c r="A239" s="1">
        <v>14</v>
      </c>
      <c r="B239" s="1" t="s">
        <v>10</v>
      </c>
      <c r="C239" s="50" t="s">
        <v>141</v>
      </c>
      <c r="D239" s="36">
        <v>10</v>
      </c>
      <c r="E239" s="40">
        <v>14</v>
      </c>
      <c r="F239" s="36">
        <v>0.1</v>
      </c>
      <c r="G239" s="37">
        <v>8.1999999999999993</v>
      </c>
      <c r="H239" s="36">
        <v>0.1</v>
      </c>
      <c r="I239" s="37">
        <v>75</v>
      </c>
      <c r="J239" s="51"/>
      <c r="K239" s="37">
        <v>2.4</v>
      </c>
      <c r="L239" s="38">
        <v>0</v>
      </c>
      <c r="M239" s="37">
        <v>3</v>
      </c>
      <c r="N239" s="36">
        <v>0</v>
      </c>
      <c r="O239" s="37">
        <v>40</v>
      </c>
      <c r="P239" s="38">
        <v>0</v>
      </c>
      <c r="Q239" s="38">
        <v>0</v>
      </c>
      <c r="R239" s="38">
        <v>0</v>
      </c>
      <c r="S239" s="28"/>
    </row>
    <row r="240" spans="1:20" ht="18" customHeight="1">
      <c r="A240" s="30">
        <v>15</v>
      </c>
      <c r="B240" s="1" t="s">
        <v>14</v>
      </c>
      <c r="C240" s="29" t="s">
        <v>85</v>
      </c>
      <c r="D240" s="1">
        <v>15</v>
      </c>
      <c r="E240" s="2">
        <v>14.96</v>
      </c>
      <c r="F240" s="40">
        <v>3.48</v>
      </c>
      <c r="G240" s="40">
        <v>4.43</v>
      </c>
      <c r="H240" s="38">
        <v>0</v>
      </c>
      <c r="I240" s="40">
        <v>53.75</v>
      </c>
      <c r="J240" s="76"/>
      <c r="K240" s="40">
        <v>132</v>
      </c>
      <c r="L240" s="40">
        <v>5.25</v>
      </c>
      <c r="M240" s="40">
        <v>75</v>
      </c>
      <c r="N240" s="40">
        <v>0.15</v>
      </c>
      <c r="O240" s="40">
        <v>39</v>
      </c>
      <c r="P240" s="38">
        <v>0</v>
      </c>
      <c r="Q240" s="38">
        <v>0</v>
      </c>
      <c r="R240" s="38">
        <v>0</v>
      </c>
    </row>
    <row r="241" spans="1:19" ht="18" customHeight="1">
      <c r="A241" s="1">
        <v>376</v>
      </c>
      <c r="B241" s="1" t="s">
        <v>15</v>
      </c>
      <c r="C241" s="29" t="s">
        <v>17</v>
      </c>
      <c r="D241" s="1">
        <v>200</v>
      </c>
      <c r="E241" s="2">
        <v>1.89</v>
      </c>
      <c r="F241" s="2">
        <v>0.1</v>
      </c>
      <c r="G241" s="1">
        <v>0</v>
      </c>
      <c r="H241" s="2">
        <v>15</v>
      </c>
      <c r="I241" s="2">
        <v>60</v>
      </c>
      <c r="J241" s="29"/>
      <c r="K241" s="2">
        <v>5</v>
      </c>
      <c r="L241" s="23">
        <v>0</v>
      </c>
      <c r="M241" s="23">
        <v>0</v>
      </c>
      <c r="N241" s="2">
        <v>2</v>
      </c>
      <c r="O241" s="23">
        <v>0</v>
      </c>
      <c r="P241" s="23">
        <v>0</v>
      </c>
      <c r="Q241" s="2">
        <v>0</v>
      </c>
      <c r="R241" s="23">
        <v>0</v>
      </c>
    </row>
    <row r="242" spans="1:19" ht="18" customHeight="1">
      <c r="A242" s="123" t="s">
        <v>12</v>
      </c>
      <c r="B242" s="123"/>
      <c r="C242" s="123"/>
      <c r="D242" s="26">
        <v>510</v>
      </c>
      <c r="E242" s="12">
        <f t="shared" ref="E242:R242" si="23">SUM(E237:E241)</f>
        <v>59.78</v>
      </c>
      <c r="F242" s="12">
        <f t="shared" si="23"/>
        <v>15.27</v>
      </c>
      <c r="G242" s="12">
        <f t="shared" si="23"/>
        <v>24.13</v>
      </c>
      <c r="H242" s="12">
        <f t="shared" si="23"/>
        <v>84.699999999999989</v>
      </c>
      <c r="I242" s="12">
        <f t="shared" si="23"/>
        <v>618.44000000000005</v>
      </c>
      <c r="J242" s="12">
        <f t="shared" si="23"/>
        <v>0</v>
      </c>
      <c r="K242" s="12">
        <f t="shared" si="23"/>
        <v>275.81</v>
      </c>
      <c r="L242" s="12">
        <f t="shared" si="23"/>
        <v>75.92</v>
      </c>
      <c r="M242" s="12">
        <f t="shared" si="23"/>
        <v>308.38</v>
      </c>
      <c r="N242" s="12">
        <f t="shared" si="23"/>
        <v>4.04</v>
      </c>
      <c r="O242" s="12">
        <f t="shared" si="23"/>
        <v>79.038095238095238</v>
      </c>
      <c r="P242" s="12">
        <f t="shared" si="23"/>
        <v>0.21000000000000002</v>
      </c>
      <c r="Q242" s="12">
        <f t="shared" si="23"/>
        <v>0.18</v>
      </c>
      <c r="R242" s="12">
        <f t="shared" si="23"/>
        <v>0.71</v>
      </c>
    </row>
    <row r="243" spans="1:19" ht="18" customHeight="1">
      <c r="A243" s="117" t="s">
        <v>13</v>
      </c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</row>
    <row r="244" spans="1:19" ht="18" customHeight="1">
      <c r="A244" s="118" t="s">
        <v>28</v>
      </c>
      <c r="B244" s="108" t="s">
        <v>0</v>
      </c>
      <c r="C244" s="118" t="s">
        <v>37</v>
      </c>
      <c r="D244" s="108" t="s">
        <v>1</v>
      </c>
      <c r="E244" s="108" t="s">
        <v>2</v>
      </c>
      <c r="F244" s="119" t="s">
        <v>58</v>
      </c>
      <c r="G244" s="119" t="s">
        <v>59</v>
      </c>
      <c r="H244" s="119" t="s">
        <v>60</v>
      </c>
      <c r="I244" s="108" t="s">
        <v>3</v>
      </c>
      <c r="J244" s="13"/>
      <c r="K244" s="7" t="s">
        <v>61</v>
      </c>
      <c r="L244" s="7"/>
      <c r="M244" s="7"/>
      <c r="N244" s="7"/>
      <c r="O244" s="108" t="s">
        <v>62</v>
      </c>
      <c r="P244" s="108"/>
      <c r="Q244" s="108"/>
      <c r="R244" s="108"/>
    </row>
    <row r="245" spans="1:19" ht="15" customHeight="1">
      <c r="A245" s="118"/>
      <c r="B245" s="108"/>
      <c r="C245" s="118"/>
      <c r="D245" s="108"/>
      <c r="E245" s="108"/>
      <c r="F245" s="121"/>
      <c r="G245" s="121"/>
      <c r="H245" s="121"/>
      <c r="I245" s="108"/>
      <c r="J245" s="13"/>
      <c r="K245" s="33" t="s">
        <v>29</v>
      </c>
      <c r="L245" s="26" t="s">
        <v>30</v>
      </c>
      <c r="M245" s="26" t="s">
        <v>31</v>
      </c>
      <c r="N245" s="26" t="s">
        <v>32</v>
      </c>
      <c r="O245" s="26" t="s">
        <v>33</v>
      </c>
      <c r="P245" s="26" t="s">
        <v>68</v>
      </c>
      <c r="Q245" s="26" t="s">
        <v>35</v>
      </c>
      <c r="R245" s="26" t="s">
        <v>36</v>
      </c>
    </row>
    <row r="246" spans="1:19" ht="18" customHeight="1">
      <c r="A246" s="53">
        <v>71</v>
      </c>
      <c r="B246" s="39" t="s">
        <v>8</v>
      </c>
      <c r="C246" s="52" t="s">
        <v>75</v>
      </c>
      <c r="D246" s="39">
        <v>60</v>
      </c>
      <c r="E246" s="57">
        <v>16.28</v>
      </c>
      <c r="F246" s="77">
        <v>0.7</v>
      </c>
      <c r="G246" s="77">
        <v>0.1</v>
      </c>
      <c r="H246" s="77">
        <v>2.8</v>
      </c>
      <c r="I246" s="57">
        <v>15.6</v>
      </c>
      <c r="J246" s="59"/>
      <c r="K246" s="57">
        <v>8.4</v>
      </c>
      <c r="L246" s="2">
        <v>12</v>
      </c>
      <c r="M246" s="23">
        <v>0</v>
      </c>
      <c r="N246" s="2">
        <v>0.5</v>
      </c>
      <c r="O246" s="23">
        <v>0</v>
      </c>
      <c r="P246" s="23">
        <v>0</v>
      </c>
      <c r="Q246" s="23">
        <v>0</v>
      </c>
      <c r="R246" s="2">
        <v>10.5</v>
      </c>
    </row>
    <row r="247" spans="1:19" ht="18.75" customHeight="1">
      <c r="A247" s="1">
        <v>88</v>
      </c>
      <c r="B247" s="1" t="s">
        <v>9</v>
      </c>
      <c r="C247" s="5" t="s">
        <v>20</v>
      </c>
      <c r="D247" s="1">
        <v>200</v>
      </c>
      <c r="E247" s="2">
        <v>10.210000000000001</v>
      </c>
      <c r="F247" s="2">
        <v>1.6</v>
      </c>
      <c r="G247" s="2">
        <v>4.9000000000000004</v>
      </c>
      <c r="H247" s="2">
        <v>11.5</v>
      </c>
      <c r="I247" s="2">
        <v>96.8</v>
      </c>
      <c r="J247" s="80"/>
      <c r="K247" s="2">
        <v>75.2</v>
      </c>
      <c r="L247" s="2">
        <v>14.7</v>
      </c>
      <c r="M247" s="2">
        <v>34.200000000000003</v>
      </c>
      <c r="N247" s="2">
        <v>1.0249999999999999</v>
      </c>
      <c r="O247" s="2">
        <v>1</v>
      </c>
      <c r="P247" s="2">
        <v>5.5</v>
      </c>
      <c r="Q247" s="2">
        <v>0.6</v>
      </c>
      <c r="R247" s="2">
        <v>9.5</v>
      </c>
      <c r="S247" s="25"/>
    </row>
    <row r="248" spans="1:19" ht="18.75" customHeight="1">
      <c r="A248" s="1">
        <v>234</v>
      </c>
      <c r="B248" s="1" t="s">
        <v>10</v>
      </c>
      <c r="C248" s="6" t="s">
        <v>53</v>
      </c>
      <c r="D248" s="1" t="s">
        <v>92</v>
      </c>
      <c r="E248" s="1">
        <v>34.92</v>
      </c>
      <c r="F248" s="2">
        <v>12.7</v>
      </c>
      <c r="G248" s="2">
        <v>16.2</v>
      </c>
      <c r="H248" s="2">
        <v>10.1</v>
      </c>
      <c r="I248" s="2">
        <v>236.6</v>
      </c>
      <c r="J248" s="32"/>
      <c r="K248" s="2">
        <v>126.1</v>
      </c>
      <c r="L248" s="23">
        <v>0</v>
      </c>
      <c r="M248" s="23">
        <v>0</v>
      </c>
      <c r="N248" s="2">
        <v>0.9</v>
      </c>
      <c r="O248" s="23">
        <v>0</v>
      </c>
      <c r="P248" s="2">
        <v>0.2</v>
      </c>
      <c r="Q248" s="23">
        <v>0</v>
      </c>
      <c r="R248" s="2">
        <v>6.1</v>
      </c>
      <c r="S248" s="25"/>
    </row>
    <row r="249" spans="1:19" ht="18.75" customHeight="1">
      <c r="A249" s="1">
        <v>312</v>
      </c>
      <c r="B249" s="1" t="s">
        <v>14</v>
      </c>
      <c r="C249" s="5" t="s">
        <v>134</v>
      </c>
      <c r="D249" s="1">
        <v>150</v>
      </c>
      <c r="E249" s="1">
        <v>22.31</v>
      </c>
      <c r="F249" s="2">
        <v>3.1</v>
      </c>
      <c r="G249" s="2">
        <v>5.0999999999999996</v>
      </c>
      <c r="H249" s="2">
        <v>18.57</v>
      </c>
      <c r="I249" s="2">
        <v>132.6</v>
      </c>
      <c r="J249" s="74"/>
      <c r="K249" s="2">
        <v>170.4</v>
      </c>
      <c r="L249" s="2">
        <v>16.649999999999999</v>
      </c>
      <c r="M249" s="2">
        <v>109.98</v>
      </c>
      <c r="N249" s="2">
        <v>0.37</v>
      </c>
      <c r="O249" s="2">
        <v>0.27</v>
      </c>
      <c r="P249" s="2">
        <v>0.05</v>
      </c>
      <c r="Q249" s="2">
        <v>0.12</v>
      </c>
      <c r="R249" s="2">
        <v>1.51</v>
      </c>
      <c r="S249" s="25"/>
    </row>
    <row r="250" spans="1:19" ht="18.75" customHeight="1">
      <c r="A250" s="1">
        <v>349</v>
      </c>
      <c r="B250" s="1" t="s">
        <v>15</v>
      </c>
      <c r="C250" s="4" t="s">
        <v>51</v>
      </c>
      <c r="D250" s="36">
        <v>200</v>
      </c>
      <c r="E250" s="1">
        <v>7.02</v>
      </c>
      <c r="F250" s="2">
        <v>0.6</v>
      </c>
      <c r="G250" s="2">
        <v>0.09</v>
      </c>
      <c r="H250" s="1">
        <v>32.01</v>
      </c>
      <c r="I250" s="2">
        <v>132.80000000000001</v>
      </c>
      <c r="J250" s="29"/>
      <c r="K250" s="2">
        <v>32.479999999999997</v>
      </c>
      <c r="L250" s="2">
        <v>17.46</v>
      </c>
      <c r="M250" s="2">
        <v>23.44</v>
      </c>
      <c r="N250" s="2">
        <v>0.7</v>
      </c>
      <c r="O250" s="23">
        <v>0</v>
      </c>
      <c r="P250" s="2">
        <v>0.02</v>
      </c>
      <c r="Q250" s="2">
        <v>0.26</v>
      </c>
      <c r="R250" s="2">
        <v>0.73</v>
      </c>
      <c r="S250" s="25"/>
    </row>
    <row r="251" spans="1:19" ht="18" customHeight="1">
      <c r="A251" s="1"/>
      <c r="B251" s="39" t="s">
        <v>16</v>
      </c>
      <c r="C251" s="4" t="s">
        <v>81</v>
      </c>
      <c r="D251" s="1">
        <v>30</v>
      </c>
      <c r="E251" s="2">
        <v>2.2000000000000002</v>
      </c>
      <c r="F251" s="2">
        <v>1.68</v>
      </c>
      <c r="G251" s="2">
        <v>0.33</v>
      </c>
      <c r="H251" s="2">
        <v>14.82</v>
      </c>
      <c r="I251" s="2">
        <v>68.97</v>
      </c>
      <c r="J251" s="59"/>
      <c r="K251" s="2">
        <v>6.9</v>
      </c>
      <c r="L251" s="2">
        <v>7.5</v>
      </c>
      <c r="M251" s="2">
        <v>31.799999999999997</v>
      </c>
      <c r="N251" s="2">
        <v>0.92999999999999994</v>
      </c>
      <c r="O251" s="23">
        <v>0</v>
      </c>
      <c r="P251" s="2">
        <v>0.03</v>
      </c>
      <c r="Q251" s="23">
        <v>0</v>
      </c>
      <c r="R251" s="23">
        <v>0</v>
      </c>
      <c r="S251" s="27"/>
    </row>
    <row r="252" spans="1:19" ht="18" customHeight="1">
      <c r="A252" s="1"/>
      <c r="B252" s="39" t="s">
        <v>69</v>
      </c>
      <c r="C252" s="29" t="s">
        <v>71</v>
      </c>
      <c r="D252" s="1">
        <v>30</v>
      </c>
      <c r="E252" s="40">
        <v>2.2000000000000002</v>
      </c>
      <c r="F252" s="2">
        <v>2.37</v>
      </c>
      <c r="G252" s="2">
        <v>0.3</v>
      </c>
      <c r="H252" s="2">
        <v>14.49</v>
      </c>
      <c r="I252" s="2">
        <v>70.14</v>
      </c>
      <c r="J252" s="59"/>
      <c r="K252" s="2">
        <v>6.8999999999999995</v>
      </c>
      <c r="L252" s="2">
        <v>9.8999999999999986</v>
      </c>
      <c r="M252" s="2">
        <v>26.099999999999998</v>
      </c>
      <c r="N252" s="2">
        <v>0.33</v>
      </c>
      <c r="O252" s="23">
        <v>0</v>
      </c>
      <c r="P252" s="2">
        <v>0.03</v>
      </c>
      <c r="Q252" s="23">
        <v>0</v>
      </c>
      <c r="R252" s="23">
        <v>0</v>
      </c>
      <c r="S252" s="25"/>
    </row>
    <row r="253" spans="1:19" ht="18" customHeight="1">
      <c r="A253" s="1">
        <v>386</v>
      </c>
      <c r="B253" s="39" t="s">
        <v>78</v>
      </c>
      <c r="C253" s="29" t="s">
        <v>80</v>
      </c>
      <c r="D253" s="1">
        <v>100</v>
      </c>
      <c r="E253" s="2">
        <v>15.45</v>
      </c>
      <c r="F253" s="2">
        <v>2.7</v>
      </c>
      <c r="G253" s="2">
        <v>2.5</v>
      </c>
      <c r="H253" s="2">
        <v>10.8</v>
      </c>
      <c r="I253" s="2">
        <v>79</v>
      </c>
      <c r="J253" s="59"/>
      <c r="K253" s="2">
        <v>121</v>
      </c>
      <c r="L253" s="2">
        <v>15</v>
      </c>
      <c r="M253" s="2">
        <v>94</v>
      </c>
      <c r="N253" s="2">
        <v>0.1</v>
      </c>
      <c r="O253" s="2">
        <v>20</v>
      </c>
      <c r="P253" s="2">
        <v>4.4999999999999998E-2</v>
      </c>
      <c r="Q253" s="2">
        <v>0.1</v>
      </c>
      <c r="R253" s="2">
        <v>1.35</v>
      </c>
      <c r="S253" s="25"/>
    </row>
    <row r="254" spans="1:19" ht="18" customHeight="1">
      <c r="A254" s="123" t="s">
        <v>12</v>
      </c>
      <c r="B254" s="123"/>
      <c r="C254" s="123"/>
      <c r="D254" s="26">
        <v>865</v>
      </c>
      <c r="E254" s="12">
        <f>SUM(E246:E253)</f>
        <v>110.59</v>
      </c>
      <c r="F254" s="26">
        <f t="shared" ref="F254:R254" si="24">SUM(F246:F253)</f>
        <v>25.450000000000003</v>
      </c>
      <c r="G254" s="26">
        <f t="shared" si="24"/>
        <v>29.519999999999996</v>
      </c>
      <c r="H254" s="26">
        <f t="shared" si="24"/>
        <v>115.08999999999997</v>
      </c>
      <c r="I254" s="26">
        <f t="shared" si="24"/>
        <v>832.5100000000001</v>
      </c>
      <c r="J254" s="26">
        <f t="shared" si="24"/>
        <v>0</v>
      </c>
      <c r="K254" s="12">
        <f t="shared" si="24"/>
        <v>547.38</v>
      </c>
      <c r="L254" s="12">
        <f t="shared" si="24"/>
        <v>93.210000000000008</v>
      </c>
      <c r="M254" s="12">
        <f t="shared" si="24"/>
        <v>319.52</v>
      </c>
      <c r="N254" s="12">
        <f t="shared" si="24"/>
        <v>4.8549999999999995</v>
      </c>
      <c r="O254" s="12">
        <f t="shared" si="24"/>
        <v>21.27</v>
      </c>
      <c r="P254" s="12">
        <f t="shared" si="24"/>
        <v>5.875</v>
      </c>
      <c r="Q254" s="12">
        <f t="shared" si="24"/>
        <v>1.08</v>
      </c>
      <c r="R254" s="12">
        <f t="shared" si="24"/>
        <v>29.690000000000005</v>
      </c>
    </row>
    <row r="255" spans="1:19" ht="18" customHeight="1">
      <c r="A255" s="122" t="s">
        <v>18</v>
      </c>
      <c r="B255" s="122"/>
      <c r="C255" s="122"/>
      <c r="D255" s="122"/>
      <c r="E255" s="12">
        <f>E242+E254</f>
        <v>170.37</v>
      </c>
      <c r="F255" s="12">
        <f>F242+F254</f>
        <v>40.72</v>
      </c>
      <c r="G255" s="12">
        <f>G242+G254</f>
        <v>53.649999999999991</v>
      </c>
      <c r="H255" s="12">
        <f>H242+H254</f>
        <v>199.78999999999996</v>
      </c>
      <c r="I255" s="12">
        <f>I242+I254</f>
        <v>1450.9500000000003</v>
      </c>
      <c r="J255" s="59"/>
      <c r="K255" s="12">
        <f>K242+K254</f>
        <v>823.19</v>
      </c>
      <c r="L255" s="12">
        <f>L242+L254</f>
        <v>169.13</v>
      </c>
      <c r="M255" s="12">
        <f>M242+M254</f>
        <v>627.9</v>
      </c>
      <c r="N255" s="12">
        <f>N242+N254</f>
        <v>8.8949999999999996</v>
      </c>
      <c r="O255" s="12">
        <f>O242+O254</f>
        <v>100.30809523809523</v>
      </c>
      <c r="P255" s="12">
        <f>P242+P254</f>
        <v>6.085</v>
      </c>
      <c r="Q255" s="12">
        <f>Q242+Q254</f>
        <v>1.26</v>
      </c>
      <c r="R255" s="12">
        <f>R242+R254</f>
        <v>30.400000000000006</v>
      </c>
    </row>
    <row r="256" spans="1:19">
      <c r="A256" s="20"/>
      <c r="B256" s="20"/>
      <c r="C256" s="20"/>
      <c r="D256" s="20"/>
      <c r="E256" s="21"/>
      <c r="F256" s="21"/>
      <c r="G256" s="21"/>
      <c r="H256" s="21"/>
      <c r="I256" s="21"/>
      <c r="K256" s="21"/>
      <c r="L256" s="8"/>
      <c r="M256" s="21"/>
      <c r="N256" s="21"/>
      <c r="O256" s="21"/>
      <c r="P256" s="8"/>
      <c r="Q256" s="8"/>
      <c r="R256" s="21"/>
    </row>
    <row r="257" spans="1:20">
      <c r="A257" s="20"/>
      <c r="B257" s="20"/>
      <c r="C257" s="20"/>
      <c r="D257" s="20"/>
      <c r="E257" s="21"/>
      <c r="F257" s="21"/>
      <c r="G257" s="21"/>
      <c r="H257" s="21"/>
      <c r="I257" s="21"/>
      <c r="K257" s="21"/>
      <c r="L257" s="8"/>
      <c r="M257" s="21"/>
      <c r="N257" s="21"/>
      <c r="O257" s="21"/>
      <c r="P257" s="8"/>
      <c r="Q257" s="8"/>
      <c r="R257" s="21"/>
    </row>
    <row r="258" spans="1:20">
      <c r="A258" s="20"/>
      <c r="B258" s="20"/>
      <c r="C258" s="20"/>
      <c r="D258" s="20"/>
      <c r="E258" s="21"/>
      <c r="F258" s="21"/>
      <c r="G258" s="21"/>
      <c r="H258" s="21"/>
      <c r="I258" s="21"/>
      <c r="K258" s="21"/>
      <c r="L258" s="8"/>
      <c r="M258" s="21"/>
      <c r="N258" s="21"/>
      <c r="O258" s="21"/>
      <c r="P258" s="8"/>
      <c r="Q258" s="8"/>
      <c r="R258" s="21"/>
    </row>
    <row r="259" spans="1:20">
      <c r="A259" s="111" t="s">
        <v>39</v>
      </c>
      <c r="B259" s="111"/>
      <c r="C259" s="111"/>
      <c r="D259" s="20"/>
      <c r="E259" s="21"/>
      <c r="F259" s="21"/>
      <c r="G259" s="21"/>
      <c r="H259" s="21"/>
      <c r="I259" s="21"/>
      <c r="K259" s="115" t="s">
        <v>114</v>
      </c>
      <c r="L259" s="115"/>
      <c r="M259" s="115"/>
      <c r="N259" s="115"/>
      <c r="O259" s="115"/>
      <c r="P259" s="115"/>
      <c r="Q259" s="115"/>
      <c r="R259" s="115"/>
      <c r="S259" s="115"/>
      <c r="T259" s="115"/>
    </row>
    <row r="260" spans="1:20">
      <c r="A260" s="112" t="s">
        <v>50</v>
      </c>
      <c r="B260" s="112"/>
      <c r="C260" s="112"/>
      <c r="D260" s="20"/>
      <c r="E260" s="21"/>
      <c r="F260" s="21"/>
      <c r="G260" s="21"/>
      <c r="H260" s="21"/>
      <c r="I260" s="21"/>
      <c r="K260" s="116" t="s">
        <v>133</v>
      </c>
      <c r="L260" s="116"/>
      <c r="M260" s="116"/>
      <c r="N260" s="116"/>
      <c r="O260" s="116"/>
      <c r="P260" s="116"/>
      <c r="Q260" s="116"/>
      <c r="R260" s="116"/>
      <c r="S260" s="116"/>
      <c r="T260" s="116"/>
    </row>
    <row r="261" spans="1:20">
      <c r="A261" s="113" t="s">
        <v>106</v>
      </c>
      <c r="B261" s="113"/>
      <c r="C261" s="113"/>
      <c r="D261" s="20"/>
      <c r="E261" s="21"/>
      <c r="F261" s="21"/>
      <c r="G261" s="21"/>
      <c r="H261" s="21"/>
      <c r="I261" s="21"/>
      <c r="K261" s="114" t="s">
        <v>120</v>
      </c>
      <c r="L261" s="114"/>
      <c r="M261" s="114"/>
      <c r="N261" s="114"/>
      <c r="O261" s="114"/>
      <c r="P261" s="114"/>
      <c r="Q261" s="114"/>
      <c r="R261" s="114"/>
    </row>
    <row r="262" spans="1:20">
      <c r="A262" s="112" t="s">
        <v>102</v>
      </c>
      <c r="B262" s="112"/>
      <c r="C262" s="112"/>
      <c r="D262" s="20"/>
      <c r="E262" s="21"/>
      <c r="F262" s="21"/>
      <c r="G262" s="21"/>
      <c r="H262" s="21"/>
      <c r="I262" s="21"/>
      <c r="K262" s="114" t="s">
        <v>138</v>
      </c>
      <c r="L262" s="114"/>
      <c r="M262" s="114"/>
      <c r="N262" s="114"/>
      <c r="O262" s="114"/>
      <c r="P262" s="114"/>
      <c r="Q262" s="114"/>
      <c r="R262" s="114"/>
    </row>
    <row r="263" spans="1:20" ht="18.75">
      <c r="A263" s="110" t="s">
        <v>5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1:20" ht="15.75">
      <c r="A264" s="107" t="s">
        <v>6</v>
      </c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1:20" ht="15.75">
      <c r="A265" s="109" t="s">
        <v>7</v>
      </c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1:20" ht="18" customHeight="1">
      <c r="A266" s="157" t="s">
        <v>47</v>
      </c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9"/>
    </row>
    <row r="267" spans="1:20" ht="18.75" customHeight="1">
      <c r="A267" s="117" t="s">
        <v>4</v>
      </c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</row>
    <row r="268" spans="1:20" ht="15" customHeight="1">
      <c r="A268" s="118" t="s">
        <v>28</v>
      </c>
      <c r="B268" s="108" t="s">
        <v>0</v>
      </c>
      <c r="C268" s="118" t="s">
        <v>37</v>
      </c>
      <c r="D268" s="108" t="s">
        <v>1</v>
      </c>
      <c r="E268" s="108" t="s">
        <v>2</v>
      </c>
      <c r="F268" s="119" t="s">
        <v>58</v>
      </c>
      <c r="G268" s="119" t="s">
        <v>59</v>
      </c>
      <c r="H268" s="119" t="s">
        <v>60</v>
      </c>
      <c r="I268" s="108" t="s">
        <v>3</v>
      </c>
      <c r="J268" s="13"/>
      <c r="K268" s="7" t="s">
        <v>61</v>
      </c>
      <c r="L268" s="7"/>
      <c r="M268" s="7"/>
      <c r="N268" s="7"/>
      <c r="O268" s="108" t="s">
        <v>62</v>
      </c>
      <c r="P268" s="108"/>
      <c r="Q268" s="108"/>
      <c r="R268" s="108"/>
    </row>
    <row r="269" spans="1:20" ht="18" customHeight="1">
      <c r="A269" s="118"/>
      <c r="B269" s="108"/>
      <c r="C269" s="118"/>
      <c r="D269" s="108"/>
      <c r="E269" s="108"/>
      <c r="F269" s="120"/>
      <c r="G269" s="120"/>
      <c r="H269" s="120"/>
      <c r="I269" s="108"/>
      <c r="J269" s="13"/>
      <c r="K269" s="105" t="s">
        <v>29</v>
      </c>
      <c r="L269" s="105" t="s">
        <v>30</v>
      </c>
      <c r="M269" s="105" t="s">
        <v>31</v>
      </c>
      <c r="N269" s="105" t="s">
        <v>32</v>
      </c>
      <c r="O269" s="105" t="s">
        <v>33</v>
      </c>
      <c r="P269" s="105" t="s">
        <v>68</v>
      </c>
      <c r="Q269" s="105" t="s">
        <v>35</v>
      </c>
      <c r="R269" s="105" t="s">
        <v>36</v>
      </c>
    </row>
    <row r="270" spans="1:20" ht="15" customHeight="1">
      <c r="A270" s="118"/>
      <c r="B270" s="108"/>
      <c r="C270" s="118"/>
      <c r="D270" s="108"/>
      <c r="E270" s="108"/>
      <c r="F270" s="121"/>
      <c r="G270" s="121"/>
      <c r="H270" s="121"/>
      <c r="I270" s="108"/>
      <c r="J270" s="13"/>
      <c r="K270" s="106"/>
      <c r="L270" s="106"/>
      <c r="M270" s="106"/>
      <c r="N270" s="106"/>
      <c r="O270" s="106"/>
      <c r="P270" s="106"/>
      <c r="Q270" s="106"/>
      <c r="R270" s="106"/>
    </row>
    <row r="271" spans="1:20" ht="18.75" customHeight="1">
      <c r="A271" s="1">
        <v>279</v>
      </c>
      <c r="B271" s="1" t="s">
        <v>8</v>
      </c>
      <c r="C271" s="5" t="s">
        <v>127</v>
      </c>
      <c r="D271" s="1" t="s">
        <v>126</v>
      </c>
      <c r="E271" s="2">
        <v>48.59</v>
      </c>
      <c r="F271" s="2">
        <v>6.19</v>
      </c>
      <c r="G271" s="2">
        <v>10.130000000000001</v>
      </c>
      <c r="H271" s="2">
        <v>9.19</v>
      </c>
      <c r="I271" s="2">
        <v>152.03</v>
      </c>
      <c r="J271" s="59"/>
      <c r="K271" s="2">
        <v>29.82</v>
      </c>
      <c r="L271" s="2">
        <v>14.67</v>
      </c>
      <c r="M271" s="2">
        <v>72.95</v>
      </c>
      <c r="N271" s="2">
        <v>0.64</v>
      </c>
      <c r="O271" s="2">
        <v>26.34</v>
      </c>
      <c r="P271" s="2">
        <v>3.5000000000000003E-2</v>
      </c>
      <c r="Q271" s="23">
        <v>0</v>
      </c>
      <c r="R271" s="2">
        <v>0.64</v>
      </c>
    </row>
    <row r="272" spans="1:20" ht="18" customHeight="1">
      <c r="A272" s="1">
        <v>312</v>
      </c>
      <c r="B272" s="1" t="s">
        <v>9</v>
      </c>
      <c r="C272" s="5" t="s">
        <v>134</v>
      </c>
      <c r="D272" s="1">
        <v>150</v>
      </c>
      <c r="E272" s="1">
        <v>22.31</v>
      </c>
      <c r="F272" s="2">
        <v>3.1</v>
      </c>
      <c r="G272" s="2">
        <v>5.0999999999999996</v>
      </c>
      <c r="H272" s="2">
        <v>18.57</v>
      </c>
      <c r="I272" s="2">
        <v>132.6</v>
      </c>
      <c r="J272" s="74"/>
      <c r="K272" s="2">
        <v>170.4</v>
      </c>
      <c r="L272" s="2">
        <v>16.649999999999999</v>
      </c>
      <c r="M272" s="2">
        <v>109.98</v>
      </c>
      <c r="N272" s="2">
        <v>0.37</v>
      </c>
      <c r="O272" s="2">
        <v>0.27</v>
      </c>
      <c r="P272" s="2">
        <v>0.05</v>
      </c>
      <c r="Q272" s="2">
        <v>0.12</v>
      </c>
      <c r="R272" s="2">
        <v>1.51</v>
      </c>
    </row>
    <row r="273" spans="1:19" ht="18" customHeight="1">
      <c r="A273" s="1"/>
      <c r="B273" s="1" t="s">
        <v>10</v>
      </c>
      <c r="C273" s="5" t="s">
        <v>67</v>
      </c>
      <c r="D273" s="1">
        <v>40</v>
      </c>
      <c r="E273" s="2">
        <v>2.93</v>
      </c>
      <c r="F273" s="1">
        <v>3.16</v>
      </c>
      <c r="G273" s="2">
        <v>0.4</v>
      </c>
      <c r="H273" s="2">
        <v>19.32</v>
      </c>
      <c r="I273" s="2">
        <v>93.52</v>
      </c>
      <c r="J273" s="75"/>
      <c r="K273" s="2">
        <v>9.1999999999999993</v>
      </c>
      <c r="L273" s="2">
        <v>13.2</v>
      </c>
      <c r="M273" s="2">
        <v>34.799999999999997</v>
      </c>
      <c r="N273" s="2">
        <v>0.44</v>
      </c>
      <c r="O273" s="23">
        <v>0</v>
      </c>
      <c r="P273" s="2">
        <v>0.04</v>
      </c>
      <c r="Q273" s="2">
        <v>0.09</v>
      </c>
      <c r="R273" s="2">
        <v>0.1</v>
      </c>
    </row>
    <row r="274" spans="1:19" ht="18" customHeight="1">
      <c r="A274" s="1">
        <v>376</v>
      </c>
      <c r="B274" s="1" t="s">
        <v>14</v>
      </c>
      <c r="C274" s="35" t="s">
        <v>17</v>
      </c>
      <c r="D274" s="1">
        <v>200</v>
      </c>
      <c r="E274" s="2">
        <v>1.89</v>
      </c>
      <c r="F274" s="2">
        <v>0.1</v>
      </c>
      <c r="G274" s="23">
        <v>0</v>
      </c>
      <c r="H274" s="2">
        <v>15</v>
      </c>
      <c r="I274" s="2">
        <v>60</v>
      </c>
      <c r="J274" s="59"/>
      <c r="K274" s="2">
        <v>5</v>
      </c>
      <c r="L274" s="23">
        <v>0</v>
      </c>
      <c r="M274" s="23">
        <v>0</v>
      </c>
      <c r="N274" s="2">
        <v>2</v>
      </c>
      <c r="O274" s="23">
        <v>0</v>
      </c>
      <c r="P274" s="23">
        <v>0</v>
      </c>
      <c r="Q274" s="23">
        <v>0</v>
      </c>
      <c r="R274" s="38">
        <v>0</v>
      </c>
    </row>
    <row r="275" spans="1:19" ht="18" customHeight="1">
      <c r="A275" s="123" t="s">
        <v>12</v>
      </c>
      <c r="B275" s="123"/>
      <c r="C275" s="123"/>
      <c r="D275" s="60">
        <v>500</v>
      </c>
      <c r="E275" s="12">
        <f>SUM(E270:E274)</f>
        <v>75.720000000000013</v>
      </c>
      <c r="F275" s="12">
        <f>SUM(F271:F274)</f>
        <v>12.55</v>
      </c>
      <c r="G275" s="12">
        <f>SUM(G271:G274)</f>
        <v>15.63</v>
      </c>
      <c r="H275" s="12">
        <f>SUM(H271:H274)</f>
        <v>62.08</v>
      </c>
      <c r="I275" s="12">
        <f>SUM(I271:I274)</f>
        <v>438.15</v>
      </c>
      <c r="J275" s="73"/>
      <c r="K275" s="12">
        <f t="shared" ref="K275:R275" si="25">SUM(K271:K274)</f>
        <v>214.42</v>
      </c>
      <c r="L275" s="12">
        <f t="shared" si="25"/>
        <v>44.519999999999996</v>
      </c>
      <c r="M275" s="12">
        <f t="shared" si="25"/>
        <v>217.73000000000002</v>
      </c>
      <c r="N275" s="12">
        <f t="shared" si="25"/>
        <v>3.45</v>
      </c>
      <c r="O275" s="12">
        <f t="shared" si="25"/>
        <v>26.61</v>
      </c>
      <c r="P275" s="12">
        <f t="shared" si="25"/>
        <v>0.125</v>
      </c>
      <c r="Q275" s="12">
        <f t="shared" si="25"/>
        <v>0.21</v>
      </c>
      <c r="R275" s="12">
        <f t="shared" si="25"/>
        <v>2.25</v>
      </c>
    </row>
    <row r="276" spans="1:19" ht="18" customHeight="1">
      <c r="A276" s="117" t="s">
        <v>13</v>
      </c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1:19" ht="18" customHeight="1">
      <c r="A277" s="118" t="s">
        <v>28</v>
      </c>
      <c r="B277" s="108" t="s">
        <v>0</v>
      </c>
      <c r="C277" s="118" t="s">
        <v>37</v>
      </c>
      <c r="D277" s="108" t="s">
        <v>1</v>
      </c>
      <c r="E277" s="108" t="s">
        <v>2</v>
      </c>
      <c r="F277" s="119" t="s">
        <v>58</v>
      </c>
      <c r="G277" s="119" t="s">
        <v>59</v>
      </c>
      <c r="H277" s="119" t="s">
        <v>60</v>
      </c>
      <c r="I277" s="108" t="s">
        <v>3</v>
      </c>
      <c r="J277" s="13"/>
      <c r="K277" s="7" t="s">
        <v>61</v>
      </c>
      <c r="L277" s="7"/>
      <c r="M277" s="7"/>
      <c r="N277" s="7"/>
      <c r="O277" s="108" t="s">
        <v>62</v>
      </c>
      <c r="P277" s="108"/>
      <c r="Q277" s="108"/>
      <c r="R277" s="108"/>
    </row>
    <row r="278" spans="1:19" ht="15" customHeight="1">
      <c r="A278" s="118"/>
      <c r="B278" s="108"/>
      <c r="C278" s="118"/>
      <c r="D278" s="108"/>
      <c r="E278" s="108"/>
      <c r="F278" s="121"/>
      <c r="G278" s="121"/>
      <c r="H278" s="121"/>
      <c r="I278" s="108"/>
      <c r="J278" s="13"/>
      <c r="K278" s="33" t="s">
        <v>29</v>
      </c>
      <c r="L278" s="26" t="s">
        <v>30</v>
      </c>
      <c r="M278" s="26" t="s">
        <v>31</v>
      </c>
      <c r="N278" s="26" t="s">
        <v>32</v>
      </c>
      <c r="O278" s="26" t="s">
        <v>33</v>
      </c>
      <c r="P278" s="26" t="s">
        <v>68</v>
      </c>
      <c r="Q278" s="26" t="s">
        <v>35</v>
      </c>
      <c r="R278" s="26" t="s">
        <v>36</v>
      </c>
    </row>
    <row r="279" spans="1:19" ht="17.25" customHeight="1">
      <c r="A279" s="30">
        <v>71</v>
      </c>
      <c r="B279" s="1" t="s">
        <v>8</v>
      </c>
      <c r="C279" s="49" t="s">
        <v>76</v>
      </c>
      <c r="D279" s="1">
        <v>60</v>
      </c>
      <c r="E279" s="2">
        <v>11.36</v>
      </c>
      <c r="F279" s="72">
        <v>0.5</v>
      </c>
      <c r="G279" s="72">
        <v>0</v>
      </c>
      <c r="H279" s="72">
        <v>2</v>
      </c>
      <c r="I279" s="2">
        <v>9.6</v>
      </c>
      <c r="J279" s="73"/>
      <c r="K279" s="2">
        <v>13.8</v>
      </c>
      <c r="L279" s="23">
        <v>0</v>
      </c>
      <c r="M279" s="23">
        <v>0</v>
      </c>
      <c r="N279" s="2">
        <v>0.3</v>
      </c>
      <c r="O279" s="23">
        <v>0</v>
      </c>
      <c r="P279" s="23">
        <v>0</v>
      </c>
      <c r="Q279" s="23">
        <v>0</v>
      </c>
      <c r="R279" s="2">
        <v>3</v>
      </c>
    </row>
    <row r="280" spans="1:19" ht="17.25" customHeight="1">
      <c r="A280" s="1">
        <v>88</v>
      </c>
      <c r="B280" s="1" t="s">
        <v>9</v>
      </c>
      <c r="C280" s="4" t="s">
        <v>20</v>
      </c>
      <c r="D280" s="1">
        <v>200</v>
      </c>
      <c r="E280" s="2">
        <v>10.210000000000001</v>
      </c>
      <c r="F280" s="2">
        <v>1.6</v>
      </c>
      <c r="G280" s="2">
        <v>4.9000000000000004</v>
      </c>
      <c r="H280" s="2">
        <v>11.5</v>
      </c>
      <c r="I280" s="2">
        <v>96.8</v>
      </c>
      <c r="J280" s="32"/>
      <c r="K280" s="2">
        <v>75.2</v>
      </c>
      <c r="L280" s="2">
        <v>14.7</v>
      </c>
      <c r="M280" s="2">
        <v>34.200000000000003</v>
      </c>
      <c r="N280" s="2">
        <v>1.0249999999999999</v>
      </c>
      <c r="O280" s="2">
        <v>1</v>
      </c>
      <c r="P280" s="2">
        <v>5.5</v>
      </c>
      <c r="Q280" s="2">
        <v>0.94599999999999995</v>
      </c>
      <c r="R280" s="2">
        <v>6.6</v>
      </c>
    </row>
    <row r="281" spans="1:19" ht="17.25" customHeight="1">
      <c r="A281" s="1">
        <v>282</v>
      </c>
      <c r="B281" s="1" t="s">
        <v>10</v>
      </c>
      <c r="C281" s="5" t="s">
        <v>55</v>
      </c>
      <c r="D281" s="36" t="s">
        <v>92</v>
      </c>
      <c r="E281" s="2">
        <v>67.22</v>
      </c>
      <c r="F281" s="2">
        <v>15.28</v>
      </c>
      <c r="G281" s="2">
        <v>18.46</v>
      </c>
      <c r="H281" s="1">
        <v>6.25</v>
      </c>
      <c r="I281" s="2">
        <v>268.36</v>
      </c>
      <c r="J281" s="29"/>
      <c r="K281" s="2">
        <v>19.600000000000001</v>
      </c>
      <c r="L281" s="2">
        <v>15.09</v>
      </c>
      <c r="M281" s="2">
        <v>223.38</v>
      </c>
      <c r="N281" s="2">
        <v>11.47</v>
      </c>
      <c r="O281" s="1">
        <v>6.48</v>
      </c>
      <c r="P281" s="2">
        <v>0.21</v>
      </c>
      <c r="Q281" s="2">
        <v>5.8</v>
      </c>
      <c r="R281" s="2">
        <v>15.5</v>
      </c>
    </row>
    <row r="282" spans="1:19" ht="17.25" customHeight="1">
      <c r="A282" s="1">
        <v>309</v>
      </c>
      <c r="B282" s="36" t="s">
        <v>14</v>
      </c>
      <c r="C282" s="49" t="s">
        <v>82</v>
      </c>
      <c r="D282" s="1">
        <v>150</v>
      </c>
      <c r="E282" s="2">
        <v>12.02</v>
      </c>
      <c r="F282" s="1">
        <v>5.52</v>
      </c>
      <c r="G282" s="2">
        <v>4.5</v>
      </c>
      <c r="H282" s="2">
        <v>26.45</v>
      </c>
      <c r="I282" s="2">
        <v>168.45</v>
      </c>
      <c r="J282" s="75"/>
      <c r="K282" s="2">
        <v>4.8600000000000003</v>
      </c>
      <c r="L282" s="2">
        <v>21.12</v>
      </c>
      <c r="M282" s="2">
        <v>37.17</v>
      </c>
      <c r="N282" s="2">
        <v>1.1025</v>
      </c>
      <c r="O282" s="23">
        <v>0</v>
      </c>
      <c r="P282" s="2">
        <v>5.2500000000000005E-2</v>
      </c>
      <c r="Q282" s="2">
        <v>0.78</v>
      </c>
      <c r="R282" s="23">
        <v>0</v>
      </c>
    </row>
    <row r="283" spans="1:19" ht="18" customHeight="1">
      <c r="A283" s="1"/>
      <c r="B283" s="1" t="s">
        <v>15</v>
      </c>
      <c r="C283" s="4" t="s">
        <v>57</v>
      </c>
      <c r="D283" s="1">
        <v>200</v>
      </c>
      <c r="E283" s="2">
        <v>14</v>
      </c>
      <c r="F283" s="2">
        <v>0.2</v>
      </c>
      <c r="G283" s="2">
        <v>0</v>
      </c>
      <c r="H283" s="2">
        <v>3.9</v>
      </c>
      <c r="I283" s="2">
        <v>16</v>
      </c>
      <c r="J283" s="32"/>
      <c r="K283" s="2">
        <v>0.24</v>
      </c>
      <c r="L283" s="2">
        <v>0.2</v>
      </c>
      <c r="M283" s="2">
        <v>0.5</v>
      </c>
      <c r="N283" s="2">
        <v>7</v>
      </c>
      <c r="O283" s="23">
        <v>0</v>
      </c>
      <c r="P283" s="2">
        <v>0.1</v>
      </c>
      <c r="Q283" s="2">
        <v>0</v>
      </c>
      <c r="R283" s="2">
        <v>6</v>
      </c>
      <c r="S283" s="25"/>
    </row>
    <row r="284" spans="1:19" ht="18" customHeight="1">
      <c r="A284" s="1"/>
      <c r="B284" s="1" t="s">
        <v>16</v>
      </c>
      <c r="C284" s="4" t="s">
        <v>81</v>
      </c>
      <c r="D284" s="1">
        <v>30</v>
      </c>
      <c r="E284" s="2">
        <v>2.2000000000000002</v>
      </c>
      <c r="F284" s="2">
        <v>1.68</v>
      </c>
      <c r="G284" s="2">
        <v>0.33</v>
      </c>
      <c r="H284" s="2">
        <v>14.82</v>
      </c>
      <c r="I284" s="2">
        <v>68.97</v>
      </c>
      <c r="J284" s="73"/>
      <c r="K284" s="2">
        <v>6.9</v>
      </c>
      <c r="L284" s="2">
        <v>7.5</v>
      </c>
      <c r="M284" s="2">
        <v>31.799999999999997</v>
      </c>
      <c r="N284" s="2">
        <v>0.92999999999999994</v>
      </c>
      <c r="O284" s="23">
        <v>0</v>
      </c>
      <c r="P284" s="2">
        <v>0.03</v>
      </c>
      <c r="Q284" s="23">
        <v>0</v>
      </c>
      <c r="R284" s="23">
        <v>0</v>
      </c>
      <c r="S284" s="25"/>
    </row>
    <row r="285" spans="1:19" ht="18" customHeight="1">
      <c r="A285" s="1"/>
      <c r="B285" s="1" t="s">
        <v>69</v>
      </c>
      <c r="C285" s="64" t="s">
        <v>71</v>
      </c>
      <c r="D285" s="1">
        <v>30</v>
      </c>
      <c r="E285" s="40">
        <v>2.2000000000000002</v>
      </c>
      <c r="F285" s="2">
        <v>2.37</v>
      </c>
      <c r="G285" s="2">
        <v>0.3</v>
      </c>
      <c r="H285" s="2">
        <v>14.49</v>
      </c>
      <c r="I285" s="2">
        <v>70.14</v>
      </c>
      <c r="J285" s="73"/>
      <c r="K285" s="2">
        <v>6.8999999999999995</v>
      </c>
      <c r="L285" s="2">
        <v>9.8999999999999986</v>
      </c>
      <c r="M285" s="2">
        <v>26.099999999999998</v>
      </c>
      <c r="N285" s="2">
        <v>0.33</v>
      </c>
      <c r="O285" s="23">
        <v>0</v>
      </c>
      <c r="P285" s="2">
        <v>0.03</v>
      </c>
      <c r="Q285" s="23">
        <v>0</v>
      </c>
      <c r="R285" s="23">
        <v>0</v>
      </c>
      <c r="S285" s="25"/>
    </row>
    <row r="286" spans="1:19" ht="18" customHeight="1">
      <c r="A286" s="1">
        <v>386</v>
      </c>
      <c r="B286" s="1" t="s">
        <v>78</v>
      </c>
      <c r="C286" s="62" t="s">
        <v>80</v>
      </c>
      <c r="D286" s="1">
        <v>100</v>
      </c>
      <c r="E286" s="2">
        <v>15.45</v>
      </c>
      <c r="F286" s="2">
        <v>2.7</v>
      </c>
      <c r="G286" s="2">
        <v>2.5</v>
      </c>
      <c r="H286" s="2">
        <v>10.8</v>
      </c>
      <c r="I286" s="2">
        <v>79</v>
      </c>
      <c r="J286" s="73"/>
      <c r="K286" s="2">
        <v>121</v>
      </c>
      <c r="L286" s="2">
        <v>15</v>
      </c>
      <c r="M286" s="2">
        <v>94</v>
      </c>
      <c r="N286" s="2">
        <v>0.1</v>
      </c>
      <c r="O286" s="2">
        <v>20</v>
      </c>
      <c r="P286" s="2">
        <v>4.4999999999999998E-2</v>
      </c>
      <c r="Q286" s="2">
        <v>0.1</v>
      </c>
      <c r="R286" s="2">
        <v>1.35</v>
      </c>
      <c r="S286" s="25"/>
    </row>
    <row r="287" spans="1:19" ht="18" customHeight="1">
      <c r="A287" s="123" t="s">
        <v>12</v>
      </c>
      <c r="B287" s="123"/>
      <c r="C287" s="123"/>
      <c r="D287" s="98">
        <v>865</v>
      </c>
      <c r="E287" s="12">
        <f t="shared" ref="E287:R287" si="26">SUM(E279:E286)</f>
        <v>134.66</v>
      </c>
      <c r="F287" s="12">
        <f t="shared" si="26"/>
        <v>29.849999999999998</v>
      </c>
      <c r="G287" s="12">
        <f t="shared" si="26"/>
        <v>30.99</v>
      </c>
      <c r="H287" s="12">
        <f t="shared" si="26"/>
        <v>90.21</v>
      </c>
      <c r="I287" s="12">
        <f t="shared" si="26"/>
        <v>777.32</v>
      </c>
      <c r="J287" s="12">
        <f t="shared" si="26"/>
        <v>0</v>
      </c>
      <c r="K287" s="12">
        <f t="shared" si="26"/>
        <v>248.5</v>
      </c>
      <c r="L287" s="12">
        <f t="shared" si="26"/>
        <v>83.509999999999991</v>
      </c>
      <c r="M287" s="12">
        <f t="shared" si="26"/>
        <v>447.15000000000003</v>
      </c>
      <c r="N287" s="12">
        <f t="shared" si="26"/>
        <v>22.2575</v>
      </c>
      <c r="O287" s="12">
        <f t="shared" si="26"/>
        <v>27.48</v>
      </c>
      <c r="P287" s="12">
        <f t="shared" si="26"/>
        <v>5.9675000000000002</v>
      </c>
      <c r="Q287" s="12">
        <f t="shared" si="26"/>
        <v>7.6259999999999994</v>
      </c>
      <c r="R287" s="12">
        <f t="shared" si="26"/>
        <v>32.450000000000003</v>
      </c>
    </row>
    <row r="288" spans="1:19" ht="18" customHeight="1">
      <c r="A288" s="122" t="s">
        <v>18</v>
      </c>
      <c r="B288" s="122"/>
      <c r="C288" s="122"/>
      <c r="D288" s="122"/>
      <c r="E288" s="12">
        <f t="shared" ref="E288:R288" si="27">E275+E287</f>
        <v>210.38</v>
      </c>
      <c r="F288" s="12">
        <f t="shared" si="27"/>
        <v>42.4</v>
      </c>
      <c r="G288" s="12">
        <f t="shared" si="27"/>
        <v>46.62</v>
      </c>
      <c r="H288" s="12">
        <f t="shared" si="27"/>
        <v>152.29</v>
      </c>
      <c r="I288" s="12">
        <f t="shared" si="27"/>
        <v>1215.47</v>
      </c>
      <c r="J288" s="12">
        <f t="shared" si="27"/>
        <v>0</v>
      </c>
      <c r="K288" s="12">
        <f t="shared" si="27"/>
        <v>462.91999999999996</v>
      </c>
      <c r="L288" s="12">
        <f t="shared" si="27"/>
        <v>128.02999999999997</v>
      </c>
      <c r="M288" s="12">
        <f t="shared" si="27"/>
        <v>664.88000000000011</v>
      </c>
      <c r="N288" s="12">
        <f t="shared" si="27"/>
        <v>25.7075</v>
      </c>
      <c r="O288" s="12">
        <f t="shared" si="27"/>
        <v>54.09</v>
      </c>
      <c r="P288" s="12">
        <f t="shared" si="27"/>
        <v>6.0925000000000002</v>
      </c>
      <c r="Q288" s="12">
        <f t="shared" si="27"/>
        <v>7.8359999999999994</v>
      </c>
      <c r="R288" s="12">
        <f t="shared" si="27"/>
        <v>34.700000000000003</v>
      </c>
    </row>
    <row r="289" spans="1:20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>
      <c r="A290" s="14"/>
      <c r="B290" s="14"/>
      <c r="C290" s="14"/>
      <c r="D290" s="14"/>
      <c r="E290" s="16"/>
      <c r="F290" s="16"/>
      <c r="G290" s="16"/>
      <c r="H290" s="16"/>
      <c r="I290" s="16"/>
      <c r="J290" s="18"/>
      <c r="K290" s="16"/>
      <c r="L290" s="16"/>
      <c r="M290" s="16"/>
      <c r="N290" s="16"/>
      <c r="O290" s="16"/>
      <c r="P290" s="16"/>
      <c r="Q290" s="16"/>
      <c r="R290" s="16"/>
    </row>
    <row r="291" spans="1:20">
      <c r="A291" s="14"/>
      <c r="B291" s="14"/>
      <c r="C291" s="14"/>
      <c r="D291" s="14"/>
      <c r="E291" s="16"/>
      <c r="F291" s="16"/>
      <c r="G291" s="16"/>
      <c r="H291" s="16"/>
      <c r="I291" s="16"/>
      <c r="J291" s="18"/>
      <c r="K291" s="16"/>
      <c r="L291" s="16"/>
      <c r="M291" s="16"/>
      <c r="N291" s="16"/>
      <c r="O291" s="16"/>
      <c r="P291" s="16"/>
      <c r="Q291" s="16"/>
      <c r="R291" s="16"/>
    </row>
    <row r="292" spans="1:20">
      <c r="A292" s="111" t="s">
        <v>39</v>
      </c>
      <c r="B292" s="111"/>
      <c r="C292" s="111"/>
      <c r="D292" s="14"/>
      <c r="E292" s="16"/>
      <c r="F292" s="16"/>
      <c r="G292" s="16"/>
      <c r="H292" s="16"/>
      <c r="I292" s="16"/>
      <c r="J292" s="18"/>
      <c r="K292" s="115" t="s">
        <v>105</v>
      </c>
      <c r="L292" s="115"/>
      <c r="M292" s="115"/>
      <c r="N292" s="115"/>
      <c r="O292" s="115"/>
      <c r="P292" s="115"/>
      <c r="Q292" s="115"/>
      <c r="R292" s="115"/>
      <c r="S292" s="115"/>
      <c r="T292" s="115"/>
    </row>
    <row r="293" spans="1:20">
      <c r="A293" s="112" t="s">
        <v>50</v>
      </c>
      <c r="B293" s="112"/>
      <c r="C293" s="112"/>
      <c r="D293" s="14"/>
      <c r="E293" s="16"/>
      <c r="F293" s="16"/>
      <c r="G293" s="16"/>
      <c r="H293" s="16"/>
      <c r="I293" s="16"/>
      <c r="J293" s="18"/>
      <c r="K293" s="116" t="s">
        <v>133</v>
      </c>
      <c r="L293" s="116"/>
      <c r="M293" s="116"/>
      <c r="N293" s="116"/>
      <c r="O293" s="116"/>
      <c r="P293" s="116"/>
      <c r="Q293" s="116"/>
      <c r="R293" s="116"/>
      <c r="S293" s="116"/>
      <c r="T293" s="116"/>
    </row>
    <row r="294" spans="1:20">
      <c r="A294" s="113" t="s">
        <v>106</v>
      </c>
      <c r="B294" s="113"/>
      <c r="C294" s="113"/>
      <c r="D294" s="14"/>
      <c r="E294" s="86"/>
      <c r="F294" s="86"/>
      <c r="G294" s="86"/>
      <c r="H294" s="86"/>
      <c r="I294" s="86"/>
      <c r="J294" s="18"/>
      <c r="K294" s="114" t="s">
        <v>120</v>
      </c>
      <c r="L294" s="114"/>
      <c r="M294" s="114"/>
      <c r="N294" s="114"/>
      <c r="O294" s="114"/>
      <c r="P294" s="114"/>
      <c r="Q294" s="114"/>
      <c r="R294" s="114"/>
    </row>
    <row r="295" spans="1:20">
      <c r="A295" s="112" t="s">
        <v>102</v>
      </c>
      <c r="B295" s="112"/>
      <c r="C295" s="112"/>
      <c r="D295" s="14"/>
      <c r="E295" s="86"/>
      <c r="F295" s="86"/>
      <c r="G295" s="86"/>
      <c r="H295" s="86"/>
      <c r="I295" s="86"/>
      <c r="J295" s="18"/>
      <c r="K295" s="114" t="s">
        <v>138</v>
      </c>
      <c r="L295" s="114"/>
      <c r="M295" s="114"/>
      <c r="N295" s="114"/>
      <c r="O295" s="114"/>
      <c r="P295" s="114"/>
      <c r="Q295" s="114"/>
      <c r="R295" s="114"/>
    </row>
    <row r="296" spans="1:20" ht="18.75">
      <c r="A296" s="110" t="s">
        <v>5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1:20" ht="15.75">
      <c r="A297" s="107" t="s">
        <v>6</v>
      </c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1:20" ht="15.75">
      <c r="A298" s="109" t="s">
        <v>7</v>
      </c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1:20" ht="18" customHeight="1">
      <c r="A299" s="154" t="s">
        <v>48</v>
      </c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6"/>
    </row>
    <row r="300" spans="1:20" ht="18.75" customHeight="1">
      <c r="A300" s="117" t="s">
        <v>4</v>
      </c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1:20" ht="16.5" customHeight="1">
      <c r="A301" s="118" t="s">
        <v>28</v>
      </c>
      <c r="B301" s="108" t="s">
        <v>0</v>
      </c>
      <c r="C301" s="118" t="s">
        <v>37</v>
      </c>
      <c r="D301" s="108" t="s">
        <v>1</v>
      </c>
      <c r="E301" s="108" t="s">
        <v>2</v>
      </c>
      <c r="F301" s="119" t="s">
        <v>58</v>
      </c>
      <c r="G301" s="119" t="s">
        <v>59</v>
      </c>
      <c r="H301" s="119" t="s">
        <v>60</v>
      </c>
      <c r="I301" s="108" t="s">
        <v>3</v>
      </c>
      <c r="J301" s="13"/>
      <c r="K301" s="7" t="s">
        <v>61</v>
      </c>
      <c r="L301" s="7"/>
      <c r="M301" s="7"/>
      <c r="N301" s="7"/>
      <c r="O301" s="108" t="s">
        <v>62</v>
      </c>
      <c r="P301" s="108"/>
      <c r="Q301" s="108"/>
      <c r="R301" s="108"/>
    </row>
    <row r="302" spans="1:20" ht="15" customHeight="1">
      <c r="A302" s="118"/>
      <c r="B302" s="108"/>
      <c r="C302" s="118"/>
      <c r="D302" s="108"/>
      <c r="E302" s="108"/>
      <c r="F302" s="121"/>
      <c r="G302" s="121"/>
      <c r="H302" s="121"/>
      <c r="I302" s="108"/>
      <c r="J302" s="13"/>
      <c r="K302" s="33" t="s">
        <v>29</v>
      </c>
      <c r="L302" s="26" t="s">
        <v>30</v>
      </c>
      <c r="M302" s="26" t="s">
        <v>31</v>
      </c>
      <c r="N302" s="26" t="s">
        <v>32</v>
      </c>
      <c r="O302" s="26" t="s">
        <v>33</v>
      </c>
      <c r="P302" s="26" t="s">
        <v>68</v>
      </c>
      <c r="Q302" s="26" t="s">
        <v>35</v>
      </c>
      <c r="R302" s="26" t="s">
        <v>36</v>
      </c>
    </row>
    <row r="303" spans="1:20" ht="28.5" customHeight="1">
      <c r="A303" s="1">
        <v>181</v>
      </c>
      <c r="B303" s="1" t="s">
        <v>8</v>
      </c>
      <c r="C303" s="50" t="s">
        <v>86</v>
      </c>
      <c r="D303" s="36" t="s">
        <v>124</v>
      </c>
      <c r="E303" s="2">
        <v>22.22</v>
      </c>
      <c r="F303" s="1">
        <v>4.6500000000000004</v>
      </c>
      <c r="G303" s="1">
        <v>10.050000000000001</v>
      </c>
      <c r="H303" s="2">
        <v>31.1</v>
      </c>
      <c r="I303" s="3">
        <v>233</v>
      </c>
      <c r="J303" s="29"/>
      <c r="K303" s="2">
        <v>192.2</v>
      </c>
      <c r="L303" s="2">
        <v>23.5</v>
      </c>
      <c r="M303" s="2">
        <v>156.1</v>
      </c>
      <c r="N303" s="2">
        <v>0.3</v>
      </c>
      <c r="O303" s="2">
        <v>36.700000000000003</v>
      </c>
      <c r="P303" s="2">
        <v>0.1</v>
      </c>
      <c r="Q303" s="23">
        <v>0</v>
      </c>
      <c r="R303" s="2">
        <v>1.1000000000000001</v>
      </c>
    </row>
    <row r="304" spans="1:20" ht="20.25" customHeight="1">
      <c r="A304" s="30"/>
      <c r="B304" s="1" t="s">
        <v>9</v>
      </c>
      <c r="C304" s="58" t="s">
        <v>67</v>
      </c>
      <c r="D304" s="67">
        <v>80</v>
      </c>
      <c r="E304" s="2">
        <v>5.87</v>
      </c>
      <c r="F304" s="2">
        <v>6.32</v>
      </c>
      <c r="G304" s="2">
        <v>0.8</v>
      </c>
      <c r="H304" s="2">
        <v>38.64</v>
      </c>
      <c r="I304" s="2">
        <v>187.04</v>
      </c>
      <c r="J304" s="59"/>
      <c r="K304" s="2">
        <v>18.399999999999999</v>
      </c>
      <c r="L304" s="2">
        <v>26.4</v>
      </c>
      <c r="M304" s="2">
        <v>69.599999999999994</v>
      </c>
      <c r="N304" s="2">
        <v>0.88</v>
      </c>
      <c r="O304" s="2">
        <v>0</v>
      </c>
      <c r="P304" s="2">
        <v>0.08</v>
      </c>
      <c r="Q304" s="2">
        <v>0.18</v>
      </c>
      <c r="R304" s="2">
        <v>0.2</v>
      </c>
    </row>
    <row r="305" spans="1:19" ht="18" customHeight="1">
      <c r="A305" s="30">
        <v>15</v>
      </c>
      <c r="B305" s="1" t="s">
        <v>10</v>
      </c>
      <c r="C305" s="29" t="s">
        <v>85</v>
      </c>
      <c r="D305" s="1">
        <v>15</v>
      </c>
      <c r="E305" s="2">
        <v>14.96</v>
      </c>
      <c r="F305" s="40">
        <v>3.48</v>
      </c>
      <c r="G305" s="40">
        <v>4.43</v>
      </c>
      <c r="H305" s="38">
        <v>0</v>
      </c>
      <c r="I305" s="40">
        <v>53.75</v>
      </c>
      <c r="J305" s="76"/>
      <c r="K305" s="40">
        <v>132</v>
      </c>
      <c r="L305" s="40">
        <v>5.25</v>
      </c>
      <c r="M305" s="40">
        <v>75</v>
      </c>
      <c r="N305" s="40">
        <v>0.15</v>
      </c>
      <c r="O305" s="40">
        <v>39</v>
      </c>
      <c r="P305" s="38">
        <v>0</v>
      </c>
      <c r="Q305" s="38">
        <v>0</v>
      </c>
      <c r="R305" s="38">
        <v>0</v>
      </c>
    </row>
    <row r="306" spans="1:19" ht="18" customHeight="1">
      <c r="A306" s="1">
        <v>376</v>
      </c>
      <c r="B306" s="1" t="s">
        <v>14</v>
      </c>
      <c r="C306" s="29" t="s">
        <v>17</v>
      </c>
      <c r="D306" s="1">
        <v>200</v>
      </c>
      <c r="E306" s="2">
        <v>1.89</v>
      </c>
      <c r="F306" s="2">
        <v>0.1</v>
      </c>
      <c r="G306" s="23">
        <v>0</v>
      </c>
      <c r="H306" s="2">
        <v>15</v>
      </c>
      <c r="I306" s="2">
        <v>60</v>
      </c>
      <c r="J306" s="73"/>
      <c r="K306" s="2">
        <v>5</v>
      </c>
      <c r="L306" s="23">
        <v>0</v>
      </c>
      <c r="M306" s="23">
        <v>0</v>
      </c>
      <c r="N306" s="2">
        <v>2</v>
      </c>
      <c r="O306" s="23">
        <v>0</v>
      </c>
      <c r="P306" s="23">
        <v>0</v>
      </c>
      <c r="Q306" s="23">
        <v>0</v>
      </c>
      <c r="R306" s="23">
        <v>0</v>
      </c>
    </row>
    <row r="307" spans="1:19" ht="18" customHeight="1">
      <c r="A307" s="123" t="s">
        <v>12</v>
      </c>
      <c r="B307" s="123"/>
      <c r="C307" s="123"/>
      <c r="D307" s="26">
        <v>500</v>
      </c>
      <c r="E307" s="12">
        <f t="shared" ref="E307:R307" si="28">SUM(E303:E306)</f>
        <v>44.94</v>
      </c>
      <c r="F307" s="12">
        <f t="shared" si="28"/>
        <v>14.55</v>
      </c>
      <c r="G307" s="12">
        <f t="shared" si="28"/>
        <v>15.280000000000001</v>
      </c>
      <c r="H307" s="12">
        <f t="shared" si="28"/>
        <v>84.740000000000009</v>
      </c>
      <c r="I307" s="12">
        <f t="shared" si="28"/>
        <v>533.79</v>
      </c>
      <c r="J307" s="12">
        <f t="shared" si="28"/>
        <v>0</v>
      </c>
      <c r="K307" s="12">
        <f t="shared" si="28"/>
        <v>347.6</v>
      </c>
      <c r="L307" s="12">
        <f t="shared" si="28"/>
        <v>55.15</v>
      </c>
      <c r="M307" s="12">
        <f t="shared" si="28"/>
        <v>300.7</v>
      </c>
      <c r="N307" s="12">
        <f t="shared" si="28"/>
        <v>3.33</v>
      </c>
      <c r="O307" s="12">
        <f t="shared" si="28"/>
        <v>75.7</v>
      </c>
      <c r="P307" s="12">
        <f t="shared" si="28"/>
        <v>0.18</v>
      </c>
      <c r="Q307" s="12">
        <f t="shared" si="28"/>
        <v>0.18</v>
      </c>
      <c r="R307" s="12">
        <f t="shared" si="28"/>
        <v>1.3</v>
      </c>
    </row>
    <row r="308" spans="1:19" ht="18" customHeight="1">
      <c r="A308" s="129" t="s">
        <v>13</v>
      </c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1"/>
    </row>
    <row r="309" spans="1:19" ht="18" customHeight="1">
      <c r="A309" s="118" t="s">
        <v>28</v>
      </c>
      <c r="B309" s="108" t="s">
        <v>0</v>
      </c>
      <c r="C309" s="118" t="s">
        <v>37</v>
      </c>
      <c r="D309" s="108" t="s">
        <v>1</v>
      </c>
      <c r="E309" s="108" t="s">
        <v>2</v>
      </c>
      <c r="F309" s="119" t="s">
        <v>58</v>
      </c>
      <c r="G309" s="119" t="s">
        <v>59</v>
      </c>
      <c r="H309" s="119" t="s">
        <v>60</v>
      </c>
      <c r="I309" s="108" t="s">
        <v>3</v>
      </c>
      <c r="J309" s="13"/>
      <c r="K309" s="7" t="s">
        <v>61</v>
      </c>
      <c r="L309" s="7"/>
      <c r="M309" s="7"/>
      <c r="N309" s="7"/>
      <c r="O309" s="108" t="s">
        <v>62</v>
      </c>
      <c r="P309" s="108"/>
      <c r="Q309" s="108"/>
      <c r="R309" s="108"/>
    </row>
    <row r="310" spans="1:19" ht="15" customHeight="1">
      <c r="A310" s="118"/>
      <c r="B310" s="108"/>
      <c r="C310" s="118"/>
      <c r="D310" s="108"/>
      <c r="E310" s="108"/>
      <c r="F310" s="121"/>
      <c r="G310" s="121"/>
      <c r="H310" s="121"/>
      <c r="I310" s="108"/>
      <c r="J310" s="13"/>
      <c r="K310" s="33" t="s">
        <v>29</v>
      </c>
      <c r="L310" s="26" t="s">
        <v>30</v>
      </c>
      <c r="M310" s="26" t="s">
        <v>31</v>
      </c>
      <c r="N310" s="26" t="s">
        <v>32</v>
      </c>
      <c r="O310" s="26" t="s">
        <v>33</v>
      </c>
      <c r="P310" s="26" t="s">
        <v>68</v>
      </c>
      <c r="Q310" s="26" t="s">
        <v>35</v>
      </c>
      <c r="R310" s="26" t="s">
        <v>36</v>
      </c>
    </row>
    <row r="311" spans="1:19" ht="18" customHeight="1">
      <c r="A311" s="53">
        <v>52</v>
      </c>
      <c r="B311" s="39">
        <v>1</v>
      </c>
      <c r="C311" s="52" t="s">
        <v>77</v>
      </c>
      <c r="D311" s="39">
        <v>60</v>
      </c>
      <c r="E311" s="39">
        <v>5.86</v>
      </c>
      <c r="F311" s="77">
        <v>1</v>
      </c>
      <c r="G311" s="77">
        <v>3.6</v>
      </c>
      <c r="H311" s="77">
        <v>6.6</v>
      </c>
      <c r="I311" s="57">
        <v>62.4</v>
      </c>
      <c r="J311" s="29"/>
      <c r="K311" s="57">
        <v>21.1</v>
      </c>
      <c r="L311" s="2">
        <v>12.5</v>
      </c>
      <c r="M311" s="2">
        <v>24.6</v>
      </c>
      <c r="N311" s="2">
        <v>0.8</v>
      </c>
      <c r="O311" s="23">
        <v>0</v>
      </c>
      <c r="P311" s="23">
        <v>0</v>
      </c>
      <c r="Q311" s="2">
        <v>0.1</v>
      </c>
      <c r="R311" s="2">
        <v>5.7</v>
      </c>
    </row>
    <row r="312" spans="1:19" ht="18" customHeight="1">
      <c r="A312" s="1">
        <v>108</v>
      </c>
      <c r="B312" s="1" t="s">
        <v>9</v>
      </c>
      <c r="C312" s="4" t="s">
        <v>22</v>
      </c>
      <c r="D312" s="48">
        <v>200</v>
      </c>
      <c r="E312" s="2">
        <v>10.58</v>
      </c>
      <c r="F312" s="2">
        <v>5.2</v>
      </c>
      <c r="G312" s="2">
        <v>6.3</v>
      </c>
      <c r="H312" s="2">
        <v>29</v>
      </c>
      <c r="I312" s="2">
        <v>193.5</v>
      </c>
      <c r="J312" s="29"/>
      <c r="K312" s="2">
        <v>86</v>
      </c>
      <c r="L312" s="2">
        <v>7.5</v>
      </c>
      <c r="M312" s="2">
        <v>14.7</v>
      </c>
      <c r="N312" s="2">
        <v>0.8</v>
      </c>
      <c r="O312" s="2">
        <v>1.2</v>
      </c>
      <c r="P312" s="2">
        <v>2.4</v>
      </c>
      <c r="Q312" s="2">
        <v>0.2</v>
      </c>
      <c r="R312" s="2">
        <v>1.9</v>
      </c>
    </row>
    <row r="313" spans="1:19" ht="18" customHeight="1">
      <c r="A313" s="1">
        <v>268</v>
      </c>
      <c r="B313" s="1" t="s">
        <v>10</v>
      </c>
      <c r="C313" s="4" t="s">
        <v>23</v>
      </c>
      <c r="D313" s="36">
        <v>90</v>
      </c>
      <c r="E313" s="2">
        <v>50.09</v>
      </c>
      <c r="F313" s="2">
        <v>12.1</v>
      </c>
      <c r="G313" s="2">
        <v>15.9</v>
      </c>
      <c r="H313" s="2">
        <v>18.2</v>
      </c>
      <c r="I313" s="2">
        <v>263.5</v>
      </c>
      <c r="J313" s="59"/>
      <c r="K313" s="2">
        <v>39.4</v>
      </c>
      <c r="L313" s="2">
        <v>28.9</v>
      </c>
      <c r="M313" s="2">
        <v>149.69999999999999</v>
      </c>
      <c r="N313" s="2">
        <v>0.9</v>
      </c>
      <c r="O313" s="2">
        <v>25.9</v>
      </c>
      <c r="P313" s="2">
        <v>0.1</v>
      </c>
      <c r="Q313" s="23">
        <v>0</v>
      </c>
      <c r="R313" s="2">
        <v>0.1</v>
      </c>
    </row>
    <row r="314" spans="1:19" ht="18" customHeight="1">
      <c r="A314" s="1">
        <v>321</v>
      </c>
      <c r="B314" s="1" t="s">
        <v>14</v>
      </c>
      <c r="C314" s="4" t="s">
        <v>24</v>
      </c>
      <c r="D314" s="36">
        <v>150</v>
      </c>
      <c r="E314" s="2">
        <v>18.02</v>
      </c>
      <c r="F314" s="2">
        <v>3</v>
      </c>
      <c r="G314" s="2">
        <v>5.4</v>
      </c>
      <c r="H314" s="2">
        <v>15.9</v>
      </c>
      <c r="I314" s="2">
        <v>124.5</v>
      </c>
      <c r="J314" s="59"/>
      <c r="K314" s="2">
        <v>69.900000000000006</v>
      </c>
      <c r="L314" s="2">
        <v>23</v>
      </c>
      <c r="M314" s="2">
        <v>46.7</v>
      </c>
      <c r="N314" s="2">
        <v>0.9</v>
      </c>
      <c r="O314" s="2">
        <v>0.3</v>
      </c>
      <c r="P314" s="2">
        <v>14.4</v>
      </c>
      <c r="Q314" s="2">
        <v>1</v>
      </c>
      <c r="R314" s="2">
        <v>60.5</v>
      </c>
      <c r="S314" s="25"/>
    </row>
    <row r="315" spans="1:19" ht="18" customHeight="1">
      <c r="A315" s="1">
        <v>1041</v>
      </c>
      <c r="B315" s="1" t="s">
        <v>15</v>
      </c>
      <c r="C315" s="4" t="s">
        <v>54</v>
      </c>
      <c r="D315" s="1">
        <v>200</v>
      </c>
      <c r="E315" s="2">
        <v>8.8000000000000007</v>
      </c>
      <c r="F315" s="2">
        <v>0.1</v>
      </c>
      <c r="G315" s="23">
        <v>0</v>
      </c>
      <c r="H315" s="2">
        <v>27.1</v>
      </c>
      <c r="I315" s="2">
        <v>108.6</v>
      </c>
      <c r="J315" s="74"/>
      <c r="K315" s="2">
        <v>23.52</v>
      </c>
      <c r="L315" s="2">
        <v>0</v>
      </c>
      <c r="M315" s="75">
        <v>0</v>
      </c>
      <c r="N315" s="2">
        <v>0.24</v>
      </c>
      <c r="O315" s="24">
        <v>0</v>
      </c>
      <c r="P315" s="75">
        <v>0.03</v>
      </c>
      <c r="Q315" s="75">
        <v>0</v>
      </c>
      <c r="R315" s="75">
        <v>12.9</v>
      </c>
      <c r="S315" s="25"/>
    </row>
    <row r="316" spans="1:19" ht="18" customHeight="1">
      <c r="A316" s="1"/>
      <c r="B316" s="1" t="s">
        <v>16</v>
      </c>
      <c r="C316" s="29" t="s">
        <v>81</v>
      </c>
      <c r="D316" s="1">
        <v>30</v>
      </c>
      <c r="E316" s="2">
        <v>2.2000000000000002</v>
      </c>
      <c r="F316" s="2">
        <v>1.68</v>
      </c>
      <c r="G316" s="2">
        <v>0.33</v>
      </c>
      <c r="H316" s="2">
        <v>14.82</v>
      </c>
      <c r="I316" s="2">
        <v>68.97</v>
      </c>
      <c r="J316" s="32"/>
      <c r="K316" s="2">
        <v>6.9</v>
      </c>
      <c r="L316" s="2">
        <v>7.5</v>
      </c>
      <c r="M316" s="2">
        <v>31.799999999999997</v>
      </c>
      <c r="N316" s="2">
        <v>0.92999999999999994</v>
      </c>
      <c r="O316" s="23">
        <v>0</v>
      </c>
      <c r="P316" s="2">
        <v>0.03</v>
      </c>
      <c r="Q316" s="23">
        <v>0</v>
      </c>
      <c r="R316" s="23">
        <v>0</v>
      </c>
      <c r="S316" s="25"/>
    </row>
    <row r="317" spans="1:19" ht="18" customHeight="1">
      <c r="A317" s="1"/>
      <c r="B317" s="1" t="s">
        <v>69</v>
      </c>
      <c r="C317" s="35" t="s">
        <v>71</v>
      </c>
      <c r="D317" s="1">
        <v>30</v>
      </c>
      <c r="E317" s="40">
        <v>2.2000000000000002</v>
      </c>
      <c r="F317" s="2">
        <v>2.37</v>
      </c>
      <c r="G317" s="2">
        <v>0.3</v>
      </c>
      <c r="H317" s="2">
        <v>14.49</v>
      </c>
      <c r="I317" s="2">
        <v>70.14</v>
      </c>
      <c r="J317" s="29"/>
      <c r="K317" s="2">
        <v>6.8999999999999995</v>
      </c>
      <c r="L317" s="2">
        <v>9.8999999999999986</v>
      </c>
      <c r="M317" s="2">
        <v>26.099999999999998</v>
      </c>
      <c r="N317" s="2">
        <v>0.33</v>
      </c>
      <c r="O317" s="23">
        <v>0</v>
      </c>
      <c r="P317" s="2">
        <v>0.03</v>
      </c>
      <c r="Q317" s="23">
        <v>0</v>
      </c>
      <c r="R317" s="23">
        <v>0</v>
      </c>
      <c r="S317" s="25"/>
    </row>
    <row r="318" spans="1:19" ht="18" customHeight="1">
      <c r="A318" s="123" t="s">
        <v>12</v>
      </c>
      <c r="B318" s="123"/>
      <c r="C318" s="123"/>
      <c r="D318" s="68">
        <f>SUM(D311:D317)</f>
        <v>760</v>
      </c>
      <c r="E318" s="12">
        <f t="shared" ref="E318:R318" si="29">SUM(E311:E317)</f>
        <v>97.75</v>
      </c>
      <c r="F318" s="68">
        <f t="shared" si="29"/>
        <v>25.450000000000003</v>
      </c>
      <c r="G318" s="68">
        <f t="shared" si="29"/>
        <v>31.830000000000002</v>
      </c>
      <c r="H318" s="68">
        <f t="shared" si="29"/>
        <v>126.11</v>
      </c>
      <c r="I318" s="68">
        <f t="shared" si="29"/>
        <v>891.61</v>
      </c>
      <c r="J318" s="68">
        <f t="shared" si="29"/>
        <v>0</v>
      </c>
      <c r="K318" s="68">
        <f t="shared" si="29"/>
        <v>253.72000000000003</v>
      </c>
      <c r="L318" s="12">
        <f t="shared" si="29"/>
        <v>89.300000000000011</v>
      </c>
      <c r="M318" s="12">
        <f t="shared" si="29"/>
        <v>293.60000000000002</v>
      </c>
      <c r="N318" s="68">
        <f t="shared" si="29"/>
        <v>4.8999999999999995</v>
      </c>
      <c r="O318" s="12">
        <f t="shared" si="29"/>
        <v>27.4</v>
      </c>
      <c r="P318" s="12">
        <f t="shared" si="29"/>
        <v>16.990000000000002</v>
      </c>
      <c r="Q318" s="12">
        <f t="shared" si="29"/>
        <v>1.3</v>
      </c>
      <c r="R318" s="68">
        <f t="shared" si="29"/>
        <v>81.100000000000009</v>
      </c>
    </row>
    <row r="319" spans="1:19" ht="18" customHeight="1">
      <c r="A319" s="122" t="s">
        <v>18</v>
      </c>
      <c r="B319" s="122"/>
      <c r="C319" s="122"/>
      <c r="D319" s="122"/>
      <c r="E319" s="12">
        <f t="shared" ref="E319:R319" si="30">E307+E318</f>
        <v>142.69</v>
      </c>
      <c r="F319" s="12">
        <f t="shared" si="30"/>
        <v>40</v>
      </c>
      <c r="G319" s="12">
        <f t="shared" si="30"/>
        <v>47.11</v>
      </c>
      <c r="H319" s="12">
        <f t="shared" si="30"/>
        <v>210.85000000000002</v>
      </c>
      <c r="I319" s="12">
        <f t="shared" si="30"/>
        <v>1425.4</v>
      </c>
      <c r="J319" s="12">
        <f t="shared" si="30"/>
        <v>0</v>
      </c>
      <c r="K319" s="12">
        <f t="shared" si="30"/>
        <v>601.32000000000005</v>
      </c>
      <c r="L319" s="12">
        <f t="shared" si="30"/>
        <v>144.45000000000002</v>
      </c>
      <c r="M319" s="12">
        <f t="shared" si="30"/>
        <v>594.29999999999995</v>
      </c>
      <c r="N319" s="12">
        <f t="shared" si="30"/>
        <v>8.23</v>
      </c>
      <c r="O319" s="12">
        <f t="shared" si="30"/>
        <v>103.1</v>
      </c>
      <c r="P319" s="12">
        <f t="shared" si="30"/>
        <v>17.170000000000002</v>
      </c>
      <c r="Q319" s="12">
        <f t="shared" si="30"/>
        <v>1.48</v>
      </c>
      <c r="R319" s="12">
        <f t="shared" si="30"/>
        <v>82.4</v>
      </c>
    </row>
    <row r="320" spans="1:19" ht="18" customHeight="1">
      <c r="A320" s="89"/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1:18" ht="18" customHeight="1">
      <c r="A321" s="89"/>
      <c r="B321" s="100"/>
      <c r="C321" s="100" t="s">
        <v>136</v>
      </c>
      <c r="D321" s="100"/>
      <c r="E321" s="12">
        <f>E18+E49+E81+E114+E146+E177+E209+E242+E275+E307</f>
        <v>800</v>
      </c>
      <c r="F321" s="12">
        <f>F18+F49+F81+F114+F146+F177+F209+F242+F275+F307</f>
        <v>183.43285714285716</v>
      </c>
      <c r="G321" s="12">
        <f>G18+G49+G81+G114+G146+G177+G209+G242+G275+G307</f>
        <v>223.05142857142854</v>
      </c>
      <c r="H321" s="12">
        <f>H18+H49+H81+H114+H146+H177+H209+H242+H275+H307</f>
        <v>822.69857142857143</v>
      </c>
      <c r="I321" s="12">
        <f>I18+I49+I81+I114+I146+I177+I209+I242+I275+I307</f>
        <v>6020.6914285714274</v>
      </c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8" customHeight="1">
      <c r="A322" s="89"/>
      <c r="B322" s="100"/>
      <c r="C322" s="100" t="s">
        <v>137</v>
      </c>
      <c r="D322" s="100"/>
      <c r="E322" s="12">
        <f>E29+E61+E93+E126+E157+E189+E221+E254+E287+E318</f>
        <v>1395.33</v>
      </c>
      <c r="F322" s="12">
        <f>F29+F61+F93+F126+F157+F189+F221+F254+F287+F318</f>
        <v>315.09363636363639</v>
      </c>
      <c r="G322" s="12">
        <f>G29+G61+G93+G126+G157+G189+G221+G254+G287+G318</f>
        <v>306.79454545454547</v>
      </c>
      <c r="H322" s="12">
        <f>H29+H61+H93+H126+H157+H189+H221+H254+H287+H318</f>
        <v>1104.9918181818182</v>
      </c>
      <c r="I322" s="12">
        <f>I29+I61+I93+I126+I157+I189+I221+I254+I287+I318</f>
        <v>8480.2890909090911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>
      <c r="A323" s="89"/>
      <c r="B323" s="100"/>
      <c r="C323" s="100" t="s">
        <v>12</v>
      </c>
      <c r="D323" s="100"/>
      <c r="E323" s="12">
        <f>SUM(E321:E322)</f>
        <v>2195.33</v>
      </c>
      <c r="F323" s="12">
        <f>SUM(F321:F322)</f>
        <v>498.52649350649358</v>
      </c>
      <c r="G323" s="12">
        <f>SUM(G321:G322)</f>
        <v>529.84597402597399</v>
      </c>
      <c r="H323" s="12">
        <f>SUM(H321:H322)</f>
        <v>1927.6903896103895</v>
      </c>
      <c r="I323" s="12">
        <f>SUM(I321:I322)</f>
        <v>14500.980519480519</v>
      </c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>
      <c r="A324" s="89"/>
      <c r="B324" s="100"/>
      <c r="C324" s="100"/>
      <c r="D324" s="100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1:18" ht="18" customHeight="1">
      <c r="A325" s="89"/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1:18" ht="18" customHeight="1">
      <c r="A326" s="14"/>
      <c r="B326" s="14"/>
      <c r="C326" s="55" t="s">
        <v>26</v>
      </c>
      <c r="D326" s="14"/>
      <c r="E326" s="34">
        <f>E18+E49+E81+E114+E146+E177+E209+E242+E275+E307</f>
        <v>800</v>
      </c>
      <c r="F326" s="17"/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 ht="18" customHeight="1">
      <c r="A327" s="14"/>
      <c r="B327" s="14"/>
      <c r="C327" s="55" t="s">
        <v>64</v>
      </c>
      <c r="D327" s="14"/>
      <c r="E327" s="16">
        <f>E326/10</f>
        <v>80</v>
      </c>
      <c r="F327" s="17"/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 ht="18" customHeight="1">
      <c r="A328" s="14"/>
      <c r="B328" s="14"/>
      <c r="C328" s="55" t="s">
        <v>65</v>
      </c>
      <c r="D328" s="14"/>
      <c r="E328" s="34"/>
      <c r="F328" s="34">
        <f>E29+E61+E93+E126+E157+E189+E221+E254+E287+E318</f>
        <v>1395.33</v>
      </c>
      <c r="G328" s="17"/>
      <c r="H328" s="17"/>
      <c r="I328" s="17"/>
      <c r="J328" s="18"/>
      <c r="K328" s="17"/>
      <c r="L328" s="17"/>
      <c r="M328" s="17"/>
      <c r="N328" s="17"/>
      <c r="O328" s="17"/>
      <c r="P328" s="17"/>
      <c r="Q328" s="17"/>
      <c r="R328" s="17"/>
    </row>
    <row r="329" spans="1:18">
      <c r="A329" s="14"/>
      <c r="B329" s="14"/>
      <c r="C329" s="55" t="s">
        <v>64</v>
      </c>
      <c r="D329" s="14"/>
      <c r="E329" s="34"/>
      <c r="F329" s="34">
        <f>F328/10</f>
        <v>139.53299999999999</v>
      </c>
      <c r="G329" s="17"/>
      <c r="H329" s="17"/>
      <c r="I329" s="17"/>
      <c r="J329" s="18"/>
      <c r="K329" s="17"/>
      <c r="L329" s="17"/>
      <c r="M329" s="17"/>
      <c r="N329" s="17"/>
      <c r="O329" s="17"/>
      <c r="P329" s="17"/>
      <c r="Q329" s="17"/>
      <c r="R329" s="17"/>
    </row>
    <row r="330" spans="1:18">
      <c r="C330" s="18"/>
      <c r="D330" s="22"/>
      <c r="E330" s="22"/>
      <c r="F330" s="31"/>
    </row>
    <row r="331" spans="1:18">
      <c r="F331" s="31"/>
    </row>
    <row r="334" spans="1:18">
      <c r="C334" s="18" t="s">
        <v>95</v>
      </c>
      <c r="D334" s="22"/>
      <c r="E334" s="22"/>
      <c r="F334" s="83" t="s">
        <v>96</v>
      </c>
      <c r="G334" s="84" t="s">
        <v>97</v>
      </c>
      <c r="H334" s="84" t="s">
        <v>98</v>
      </c>
      <c r="I334" s="84" t="s">
        <v>99</v>
      </c>
    </row>
    <row r="335" spans="1:18">
      <c r="C335" s="18" t="s">
        <v>100</v>
      </c>
      <c r="D335" s="22"/>
      <c r="E335" s="22"/>
      <c r="F335" s="83">
        <v>46.05</v>
      </c>
      <c r="G335" s="83">
        <v>50.1</v>
      </c>
      <c r="H335" s="83">
        <v>198.6</v>
      </c>
      <c r="I335" s="83">
        <v>1439.84</v>
      </c>
    </row>
  </sheetData>
  <mergeCells count="396">
    <mergeCell ref="A74:R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O75:R75"/>
    <mergeCell ref="K76:K77"/>
    <mergeCell ref="L76:L77"/>
    <mergeCell ref="M76:M77"/>
    <mergeCell ref="N76:N77"/>
    <mergeCell ref="O76:O77"/>
    <mergeCell ref="P76:P77"/>
    <mergeCell ref="Q76:Q77"/>
    <mergeCell ref="R76:R77"/>
    <mergeCell ref="I37:R37"/>
    <mergeCell ref="A41:R41"/>
    <mergeCell ref="A68:C68"/>
    <mergeCell ref="A69:C69"/>
    <mergeCell ref="I68:R68"/>
    <mergeCell ref="I69:R69"/>
    <mergeCell ref="K66:R66"/>
    <mergeCell ref="K67:R67"/>
    <mergeCell ref="A73:R73"/>
    <mergeCell ref="A72:R72"/>
    <mergeCell ref="A66:C66"/>
    <mergeCell ref="A67:C67"/>
    <mergeCell ref="A70:R70"/>
    <mergeCell ref="A42:R42"/>
    <mergeCell ref="A62:D62"/>
    <mergeCell ref="A61:C61"/>
    <mergeCell ref="O43:R43"/>
    <mergeCell ref="E43:E44"/>
    <mergeCell ref="F43:F44"/>
    <mergeCell ref="G43:G44"/>
    <mergeCell ref="B107:B108"/>
    <mergeCell ref="C107:C108"/>
    <mergeCell ref="A127:D127"/>
    <mergeCell ref="I140:I141"/>
    <mergeCell ref="A138:R138"/>
    <mergeCell ref="A139:R139"/>
    <mergeCell ref="B140:B141"/>
    <mergeCell ref="E140:E141"/>
    <mergeCell ref="F140:F141"/>
    <mergeCell ref="G140:G141"/>
    <mergeCell ref="H140:H141"/>
    <mergeCell ref="C140:C141"/>
    <mergeCell ref="D140:D141"/>
    <mergeCell ref="E116:E117"/>
    <mergeCell ref="C203:C204"/>
    <mergeCell ref="A319:D319"/>
    <mergeCell ref="A308:R308"/>
    <mergeCell ref="A287:C287"/>
    <mergeCell ref="A318:C318"/>
    <mergeCell ref="A201:R201"/>
    <mergeCell ref="A202:R202"/>
    <mergeCell ref="F211:F213"/>
    <mergeCell ref="A190:D190"/>
    <mergeCell ref="A211:A213"/>
    <mergeCell ref="A203:A204"/>
    <mergeCell ref="B203:B204"/>
    <mergeCell ref="C211:C213"/>
    <mergeCell ref="F309:F310"/>
    <mergeCell ref="G309:G310"/>
    <mergeCell ref="H309:H310"/>
    <mergeCell ref="I309:I310"/>
    <mergeCell ref="H301:H302"/>
    <mergeCell ref="I301:I302"/>
    <mergeCell ref="A255:D255"/>
    <mergeCell ref="A243:R243"/>
    <mergeCell ref="A275:C275"/>
    <mergeCell ref="A266:R266"/>
    <mergeCell ref="A267:R267"/>
    <mergeCell ref="A226:C226"/>
    <mergeCell ref="A227:C227"/>
    <mergeCell ref="A228:C228"/>
    <mergeCell ref="A229:C229"/>
    <mergeCell ref="K228:R228"/>
    <mergeCell ref="K229:R229"/>
    <mergeCell ref="K226:T226"/>
    <mergeCell ref="K227:T227"/>
    <mergeCell ref="G203:G204"/>
    <mergeCell ref="H203:H204"/>
    <mergeCell ref="I203:I204"/>
    <mergeCell ref="O203:R203"/>
    <mergeCell ref="O211:R211"/>
    <mergeCell ref="A210:R210"/>
    <mergeCell ref="I211:I213"/>
    <mergeCell ref="B211:B213"/>
    <mergeCell ref="G211:G213"/>
    <mergeCell ref="H211:H213"/>
    <mergeCell ref="F203:F204"/>
    <mergeCell ref="A222:D222"/>
    <mergeCell ref="A209:C209"/>
    <mergeCell ref="A221:C221"/>
    <mergeCell ref="D211:D213"/>
    <mergeCell ref="E211:E213"/>
    <mergeCell ref="O309:R309"/>
    <mergeCell ref="A309:A310"/>
    <mergeCell ref="B309:B310"/>
    <mergeCell ref="C309:C310"/>
    <mergeCell ref="D309:D310"/>
    <mergeCell ref="E309:E310"/>
    <mergeCell ref="B301:B302"/>
    <mergeCell ref="O301:R301"/>
    <mergeCell ref="O277:R277"/>
    <mergeCell ref="C301:C302"/>
    <mergeCell ref="D301:D302"/>
    <mergeCell ref="E301:E302"/>
    <mergeCell ref="F301:F302"/>
    <mergeCell ref="G301:G302"/>
    <mergeCell ref="A307:C307"/>
    <mergeCell ref="A299:R299"/>
    <mergeCell ref="A300:R300"/>
    <mergeCell ref="A301:A302"/>
    <mergeCell ref="D277:D278"/>
    <mergeCell ref="E277:E278"/>
    <mergeCell ref="F277:F278"/>
    <mergeCell ref="G277:G278"/>
    <mergeCell ref="H277:H278"/>
    <mergeCell ref="I277:I278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6:R116"/>
    <mergeCell ref="O107:R107"/>
    <mergeCell ref="E107:E108"/>
    <mergeCell ref="H83:H84"/>
    <mergeCell ref="I83:I84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I116:I117"/>
    <mergeCell ref="A71:R71"/>
    <mergeCell ref="C83:C84"/>
    <mergeCell ref="D83:D84"/>
    <mergeCell ref="H101:R101"/>
    <mergeCell ref="D203:D204"/>
    <mergeCell ref="E203:E204"/>
    <mergeCell ref="A198:R198"/>
    <mergeCell ref="A199:R199"/>
    <mergeCell ref="A200:R200"/>
    <mergeCell ref="A126:C126"/>
    <mergeCell ref="D116:D117"/>
    <mergeCell ref="B116:B117"/>
    <mergeCell ref="A189:C189"/>
    <mergeCell ref="C171:C172"/>
    <mergeCell ref="D171:D172"/>
    <mergeCell ref="E171:E172"/>
    <mergeCell ref="F171:F172"/>
    <mergeCell ref="A169:R169"/>
    <mergeCell ref="A116:A117"/>
    <mergeCell ref="A135:R135"/>
    <mergeCell ref="A136:R136"/>
    <mergeCell ref="A137:R137"/>
    <mergeCell ref="A162:C162"/>
    <mergeCell ref="A163:C163"/>
    <mergeCell ref="A164:C164"/>
    <mergeCell ref="A30:D30"/>
    <mergeCell ref="A49:C49"/>
    <mergeCell ref="I43:I44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O51:R51"/>
    <mergeCell ref="C43:C44"/>
    <mergeCell ref="D43:D44"/>
    <mergeCell ref="A43:A44"/>
    <mergeCell ref="B43:B44"/>
    <mergeCell ref="H43:H44"/>
    <mergeCell ref="G35:R35"/>
    <mergeCell ref="A38:R38"/>
    <mergeCell ref="A39:R39"/>
    <mergeCell ref="A40:R40"/>
    <mergeCell ref="I36:R36"/>
    <mergeCell ref="A83:A84"/>
    <mergeCell ref="A102:R102"/>
    <mergeCell ref="A103:R103"/>
    <mergeCell ref="A131:C131"/>
    <mergeCell ref="A132:C132"/>
    <mergeCell ref="A133:C133"/>
    <mergeCell ref="A134:C134"/>
    <mergeCell ref="I131:R131"/>
    <mergeCell ref="A34:C34"/>
    <mergeCell ref="A35:C35"/>
    <mergeCell ref="A36:C36"/>
    <mergeCell ref="A37:C37"/>
    <mergeCell ref="I34:R34"/>
    <mergeCell ref="A82:R82"/>
    <mergeCell ref="F100:R100"/>
    <mergeCell ref="O83:R83"/>
    <mergeCell ref="I132:R132"/>
    <mergeCell ref="A81:C81"/>
    <mergeCell ref="G83:G84"/>
    <mergeCell ref="B83:B84"/>
    <mergeCell ref="E83:E84"/>
    <mergeCell ref="F83:F84"/>
    <mergeCell ref="A98:C98"/>
    <mergeCell ref="A99:C99"/>
    <mergeCell ref="A105:R105"/>
    <mergeCell ref="A93:C93"/>
    <mergeCell ref="C116:C117"/>
    <mergeCell ref="I107:I108"/>
    <mergeCell ref="H107:H108"/>
    <mergeCell ref="A104:R104"/>
    <mergeCell ref="H148:H149"/>
    <mergeCell ref="I148:I149"/>
    <mergeCell ref="G148:G149"/>
    <mergeCell ref="H133:R133"/>
    <mergeCell ref="H134:R134"/>
    <mergeCell ref="G116:G117"/>
    <mergeCell ref="H116:H117"/>
    <mergeCell ref="A106:R106"/>
    <mergeCell ref="A114:C114"/>
    <mergeCell ref="F116:F117"/>
    <mergeCell ref="A115:R115"/>
    <mergeCell ref="A100:C100"/>
    <mergeCell ref="A101:C101"/>
    <mergeCell ref="K98:R98"/>
    <mergeCell ref="I99:R99"/>
    <mergeCell ref="A94:D94"/>
    <mergeCell ref="A146:C146"/>
    <mergeCell ref="A107:A108"/>
    <mergeCell ref="O140:R140"/>
    <mergeCell ref="A140:A141"/>
    <mergeCell ref="A147:R147"/>
    <mergeCell ref="F148:F149"/>
    <mergeCell ref="A165:C165"/>
    <mergeCell ref="K164:R164"/>
    <mergeCell ref="K165:R165"/>
    <mergeCell ref="O148:R148"/>
    <mergeCell ref="A157:C157"/>
    <mergeCell ref="A158:D158"/>
    <mergeCell ref="A148:A149"/>
    <mergeCell ref="B148:B149"/>
    <mergeCell ref="C148:C149"/>
    <mergeCell ref="D148:D149"/>
    <mergeCell ref="E148:E149"/>
    <mergeCell ref="K162:T162"/>
    <mergeCell ref="I171:I172"/>
    <mergeCell ref="G179:G180"/>
    <mergeCell ref="O171:R171"/>
    <mergeCell ref="D179:D180"/>
    <mergeCell ref="E179:E180"/>
    <mergeCell ref="A170:R170"/>
    <mergeCell ref="A171:A172"/>
    <mergeCell ref="K163:T163"/>
    <mergeCell ref="C179:C180"/>
    <mergeCell ref="A178:R178"/>
    <mergeCell ref="A177:C177"/>
    <mergeCell ref="B171:B172"/>
    <mergeCell ref="A179:A180"/>
    <mergeCell ref="B179:B180"/>
    <mergeCell ref="A166:R166"/>
    <mergeCell ref="G244:G245"/>
    <mergeCell ref="H244:H245"/>
    <mergeCell ref="I244:I245"/>
    <mergeCell ref="A242:C242"/>
    <mergeCell ref="A233:R233"/>
    <mergeCell ref="I235:I236"/>
    <mergeCell ref="O235:R235"/>
    <mergeCell ref="H235:H236"/>
    <mergeCell ref="A167:R167"/>
    <mergeCell ref="A168:R168"/>
    <mergeCell ref="A194:C194"/>
    <mergeCell ref="A195:C195"/>
    <mergeCell ref="A196:C196"/>
    <mergeCell ref="A197:C197"/>
    <mergeCell ref="K196:R196"/>
    <mergeCell ref="K197:R197"/>
    <mergeCell ref="K194:T194"/>
    <mergeCell ref="K195:T195"/>
    <mergeCell ref="F179:F180"/>
    <mergeCell ref="I179:I180"/>
    <mergeCell ref="O179:R179"/>
    <mergeCell ref="H179:H180"/>
    <mergeCell ref="G171:G172"/>
    <mergeCell ref="H171:H172"/>
    <mergeCell ref="G268:G270"/>
    <mergeCell ref="N269:N270"/>
    <mergeCell ref="O269:O270"/>
    <mergeCell ref="P269:P270"/>
    <mergeCell ref="Q269:Q270"/>
    <mergeCell ref="R269:R270"/>
    <mergeCell ref="H268:H270"/>
    <mergeCell ref="A268:A270"/>
    <mergeCell ref="A230:R230"/>
    <mergeCell ref="A231:R231"/>
    <mergeCell ref="A232:R232"/>
    <mergeCell ref="A259:C259"/>
    <mergeCell ref="A260:C260"/>
    <mergeCell ref="A261:C261"/>
    <mergeCell ref="A262:C262"/>
    <mergeCell ref="K261:R261"/>
    <mergeCell ref="K262:R262"/>
    <mergeCell ref="K259:T259"/>
    <mergeCell ref="K260:T260"/>
    <mergeCell ref="A235:A236"/>
    <mergeCell ref="B235:B236"/>
    <mergeCell ref="D244:D245"/>
    <mergeCell ref="E244:E245"/>
    <mergeCell ref="F244:F245"/>
    <mergeCell ref="A298:R298"/>
    <mergeCell ref="A263:R263"/>
    <mergeCell ref="A264:R264"/>
    <mergeCell ref="A265:R265"/>
    <mergeCell ref="A292:C292"/>
    <mergeCell ref="A293:C293"/>
    <mergeCell ref="A294:C294"/>
    <mergeCell ref="A295:C295"/>
    <mergeCell ref="K294:R294"/>
    <mergeCell ref="K295:R295"/>
    <mergeCell ref="K292:T292"/>
    <mergeCell ref="K293:T293"/>
    <mergeCell ref="A276:R276"/>
    <mergeCell ref="A277:A278"/>
    <mergeCell ref="B277:B278"/>
    <mergeCell ref="B268:B270"/>
    <mergeCell ref="C268:C270"/>
    <mergeCell ref="D268:D270"/>
    <mergeCell ref="E268:E270"/>
    <mergeCell ref="F268:F270"/>
    <mergeCell ref="A296:R296"/>
    <mergeCell ref="A288:D288"/>
    <mergeCell ref="C277:C278"/>
    <mergeCell ref="K269:K270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A297:R297"/>
    <mergeCell ref="I268:I270"/>
    <mergeCell ref="O268:R268"/>
    <mergeCell ref="A234:R234"/>
    <mergeCell ref="G235:G236"/>
    <mergeCell ref="O244:R244"/>
    <mergeCell ref="A254:C254"/>
    <mergeCell ref="A244:A245"/>
    <mergeCell ref="B244:B245"/>
    <mergeCell ref="C244:C245"/>
    <mergeCell ref="C235:C236"/>
    <mergeCell ref="D235:D236"/>
    <mergeCell ref="E235:E236"/>
    <mergeCell ref="F235:F236"/>
    <mergeCell ref="L269:L270"/>
    <mergeCell ref="M269:M270"/>
  </mergeCells>
  <pageMargins left="0.25" right="0.25" top="0.75" bottom="0.75" header="0.3" footer="0.3"/>
  <pageSetup paperSize="9" scale="73" orientation="landscape" verticalDpi="4294967293" r:id="rId1"/>
  <rowBreaks count="10" manualBreakCount="10">
    <brk id="33" min="2" max="18" man="1"/>
    <brk id="65" min="2" max="18" man="1"/>
    <brk id="97" max="16383" man="1"/>
    <brk id="130" max="16383" man="1"/>
    <brk id="161" max="16383" man="1"/>
    <brk id="193" max="16383" man="1"/>
    <brk id="225" min="2" max="18" man="1"/>
    <brk id="258" min="2" max="18" man="1"/>
    <brk id="291" min="2" max="18" man="1"/>
    <brk id="32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topLeftCell="A10" workbookViewId="0">
      <selection activeCell="C29" sqref="C29"/>
    </sheetView>
  </sheetViews>
  <sheetFormatPr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2024-10-28T10:57:43Z</cp:lastPrinted>
  <dcterms:created xsi:type="dcterms:W3CDTF">2020-08-17T17:24:41Z</dcterms:created>
  <dcterms:modified xsi:type="dcterms:W3CDTF">2024-10-29T08:53:06Z</dcterms:modified>
</cp:coreProperties>
</file>